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punzi\Desktop\Doc per Compliance\CV per incarichi da marzo2019_rev\"/>
    </mc:Choice>
  </mc:AlternateContent>
  <workbookProtection workbookAlgorithmName="SHA-512" workbookHashValue="dgBcWABUDYGnZiA20fH6FwZGHVR0/eOqWCh4YJtumL5p9XmFtOY9JTB3pvEyzqh80SMx0zFBrUtrF2XR5SXVvA==" workbookSaltValue="jYV1uI+bFrxSlvVssUM8uw==" workbookSpinCount="100000" lockStructure="1"/>
  <bookViews>
    <workbookView xWindow="0" yWindow="0" windowWidth="28800" windowHeight="11700" tabRatio="710"/>
  </bookViews>
  <sheets>
    <sheet name="ANAGRAFICA" sheetId="2" r:id="rId1"/>
    <sheet name="A. CURSUS STUDIORUM" sheetId="3" r:id="rId2"/>
    <sheet name="B. ESP. PROFESSIONALI" sheetId="4" r:id="rId3"/>
    <sheet name="C. ESP. VALUTAZIONE" sheetId="5" r:id="rId4"/>
    <sheet name="MOTIVAZIONI" sheetId="6" r:id="rId5"/>
    <sheet name="ELENCHI" sheetId="7" state="hidden" r:id="rId6"/>
    <sheet name="DATI" sheetId="8" state="hidden" r:id="rId7"/>
  </sheets>
  <definedNames>
    <definedName name="_Toc413678669" localSheetId="5">ELENCHI!$B$47</definedName>
    <definedName name="_Toc413678670" localSheetId="5">ELENCHI!$B$48</definedName>
    <definedName name="_Toc413678671" localSheetId="5">ELENCHI!$B$49</definedName>
    <definedName name="ads1_motivazioni_cs">MOTIVAZIONI!$D$22</definedName>
    <definedName name="ads1_motivazioni_ep">MOTIVAZIONI!$D$35</definedName>
    <definedName name="ads1_principale">ANAGRAFICA!$D$54</definedName>
    <definedName name="ads1_secondaria">ANAGRAFICA!$D$55</definedName>
    <definedName name="ads1_terziaria">ANAGRAFICA!$D$56</definedName>
    <definedName name="ads2_motivazioni_cs">MOTIVAZIONI!$D$50</definedName>
    <definedName name="ads2_motivazioni_ep">MOTIVAZIONI!$D$64</definedName>
    <definedName name="ads2_principale">ANAGRAFICA!$D$59</definedName>
    <definedName name="ads2_secondaria">ANAGRAFICA!$D$60</definedName>
    <definedName name="ads2_terziaria">ANAGRAFICA!$D$61</definedName>
    <definedName name="AEROSPAZIO">ELENCHI!$B$2:$B$7</definedName>
    <definedName name="AGROALIMENTARE">ELENCHI!$B$8:$B$11</definedName>
    <definedName name="_xlnm.Print_Area" localSheetId="1">'A. CURSUS STUDIORUM'!$C$6:$D$50</definedName>
    <definedName name="_xlnm.Print_Area" localSheetId="0">ANAGRAFICA!$C$6:$D$61</definedName>
    <definedName name="_xlnm.Print_Area" localSheetId="2">'B. ESP. PROFESSIONALI'!$C$6:$D$131</definedName>
    <definedName name="_xlnm.Print_Area" localSheetId="3">'C. ESP. VALUTAZIONE'!$C$6:$D$37</definedName>
    <definedName name="_xlnm.Print_Area" localSheetId="4">MOTIVAZIONI!$C$6:$D$64</definedName>
    <definedName name="aree_specializzazione">ELENCHI!$A$2:$A$10</definedName>
    <definedName name="bando1_ambito">'C. ESP. VALUTAZIONE'!$D$13</definedName>
    <definedName name="bando1_anno">'C. ESP. VALUTAZIONE'!$D$17</definedName>
    <definedName name="bando1_descr">'C. ESP. VALUTAZIONE'!$D$16</definedName>
    <definedName name="bando1_ente">'C. ESP. VALUTAZIONE'!$D$12</definedName>
    <definedName name="bando1_inv_medio">'C. ESP. VALUTAZIONE'!$D$19</definedName>
    <definedName name="bando1_misura">'C. ESP. VALUTAZIONE'!$D$15</definedName>
    <definedName name="bando1_proj_val">'C. ESP. VALUTAZIONE'!$D$18</definedName>
    <definedName name="bando1_tema">'C. ESP. VALUTAZIONE'!$D$14</definedName>
    <definedName name="bando2_ambito">'C. ESP. VALUTAZIONE'!$D$22</definedName>
    <definedName name="bando2_anno">'C. ESP. VALUTAZIONE'!$D$26</definedName>
    <definedName name="bando2_descr">'C. ESP. VALUTAZIONE'!$D$25</definedName>
    <definedName name="bando2_ente">'C. ESP. VALUTAZIONE'!$D$21</definedName>
    <definedName name="bando2_inv_medio">'C. ESP. VALUTAZIONE'!$D$28</definedName>
    <definedName name="bando2_misura">'C. ESP. VALUTAZIONE'!$D$24</definedName>
    <definedName name="bando2_proj_val">'C. ESP. VALUTAZIONE'!$D$27</definedName>
    <definedName name="bando2_tema">'C. ESP. VALUTAZIONE'!$D$23</definedName>
    <definedName name="bando3_ambito">'C. ESP. VALUTAZIONE'!$D$31</definedName>
    <definedName name="bando3_anno">'C. ESP. VALUTAZIONE'!$D$35</definedName>
    <definedName name="bando3_descr">'C. ESP. VALUTAZIONE'!$D$34</definedName>
    <definedName name="bando3_ente">'C. ESP. VALUTAZIONE'!$D$30</definedName>
    <definedName name="bando3_inv_medio">'C. ESP. VALUTAZIONE'!$D$37</definedName>
    <definedName name="bando3_misura">'C. ESP. VALUTAZIONE'!$D$33</definedName>
    <definedName name="bando3_proj_val">'C. ESP. VALUTAZIONE'!$D$36</definedName>
    <definedName name="bando3_tema">'C. ESP. VALUTAZIONE'!$D$32</definedName>
    <definedName name="bgt_proj">ELENCHI!$G$21:$G$26</definedName>
    <definedName name="candidatura">ANAGRAFICA!$D$7</definedName>
    <definedName name="cap_domicilio">ANAGRAFICA!$D$27</definedName>
    <definedName name="cap_residenza">ANAGRAFICA!$D$22</definedName>
    <definedName name="cellulare">ANAGRAFICA!$D$35</definedName>
    <definedName name="codice_fiscale">ANAGRAFICA!$D$30</definedName>
    <definedName name="cognome">ANAGRAFICA!$D$12</definedName>
    <definedName name="COMPETITIVITÀ_IMPRESE">ELENCHI!$B$61:$B$65</definedName>
    <definedName name="comune_domicilio">ANAGRAFICA!$D$26</definedName>
    <definedName name="comune_nascita">ANAGRAFICA!$D$16</definedName>
    <definedName name="comune_residenza">ANAGRAFICA!$D$21</definedName>
    <definedName name="cs1_anno">'A. CURSUS STUDIORUM'!#REF!</definedName>
    <definedName name="cs1_certif">'A. CURSUS STUDIORUM'!#REF!</definedName>
    <definedName name="cs1_durata">'A. CURSUS STUDIORUM'!#REF!</definedName>
    <definedName name="cs1_presso">'A. CURSUS STUDIORUM'!#REF!</definedName>
    <definedName name="cs1_tema">'A. CURSUS STUDIORUM'!#REF!</definedName>
    <definedName name="cs2_anno">'A. CURSUS STUDIORUM'!#REF!</definedName>
    <definedName name="cs2_certif">'A. CURSUS STUDIORUM'!#REF!</definedName>
    <definedName name="cs2_durata">'A. CURSUS STUDIORUM'!#REF!</definedName>
    <definedName name="cs2_presso">'A. CURSUS STUDIORUM'!#REF!</definedName>
    <definedName name="cs2_tema">'A. CURSUS STUDIORUM'!#REF!</definedName>
    <definedName name="cs3_anno">'A. CURSUS STUDIORUM'!#REF!</definedName>
    <definedName name="cs3_certif">'A. CURSUS STUDIORUM'!#REF!</definedName>
    <definedName name="cs3_durata">'A. CURSUS STUDIORUM'!#REF!</definedName>
    <definedName name="cs3_presso">'A. CURSUS STUDIORUM'!#REF!</definedName>
    <definedName name="cs3_tema">'A. CURSUS STUDIORUM'!#REF!</definedName>
    <definedName name="cs4_anno">'A. CURSUS STUDIORUM'!#REF!</definedName>
    <definedName name="cs4_certif">'A. CURSUS STUDIORUM'!#REF!</definedName>
    <definedName name="cs4_durata">'A. CURSUS STUDIORUM'!#REF!</definedName>
    <definedName name="cs4_presso">'A. CURSUS STUDIORUM'!#REF!</definedName>
    <definedName name="cs4_tema">'A. CURSUS STUDIORUM'!#REF!</definedName>
    <definedName name="cs5_anno">'A. CURSUS STUDIORUM'!#REF!</definedName>
    <definedName name="cs5_certif">'A. CURSUS STUDIORUM'!#REF!</definedName>
    <definedName name="cs5_durata">'A. CURSUS STUDIORUM'!#REF!</definedName>
    <definedName name="cs5_presso">'A. CURSUS STUDIORUM'!#REF!</definedName>
    <definedName name="cs5_tema">'A. CURSUS STUDIORUM'!#REF!</definedName>
    <definedName name="data_nascita">ANAGRAFICA!$D$18</definedName>
    <definedName name="dot_anno">'A. CURSUS STUDIORUM'!$D$38</definedName>
    <definedName name="dot_presso">'A. CURSUS STUDIORUM'!$D$39</definedName>
    <definedName name="dot_tema">'A. CURSUS STUDIORUM'!$D$37</definedName>
    <definedName name="dot_titolo">'A. CURSUS STUDIORUM'!$D$40</definedName>
    <definedName name="dot_voto">'A. CURSUS STUDIORUM'!$D$41</definedName>
    <definedName name="ECOINDUSTRIA">ELENCHI!$B$12:$B$21</definedName>
    <definedName name="elenco_ambito">ELENCHI!$D$8:$D$10</definedName>
    <definedName name="elenco_ambito_attivita">ELENCHI!$D$13:$D$14</definedName>
    <definedName name="elenco_dim_tipo">ELENCHI!$F$2:$F$8</definedName>
    <definedName name="elenco_laurea">ELENCHI!$E$2:$E$3</definedName>
    <definedName name="elenco_lingue">ELENCHI!$D$2:$D$5</definedName>
    <definedName name="elenco_proj">ELENCHI!$F$21:$F$25</definedName>
    <definedName name="elenco_pubblic">ELENCHI!$F$11:$F$14</definedName>
    <definedName name="elenco_riferimento">ELENCHI!$D$17:$D$19</definedName>
    <definedName name="elenco_sesso">ELENCHI!$C$2:$C$3</definedName>
    <definedName name="elenco_tematica">ELENCHI!$F$17:$F$18</definedName>
    <definedName name="email">ANAGRAFICA!$D$37</definedName>
    <definedName name="ep1_ambito">'B. ESP. PROFESSIONALI'!$D$19</definedName>
    <definedName name="ep1_attivita">'B. ESP. PROFESSIONALI'!$D$21</definedName>
    <definedName name="ep1_comune">'B. ESP. PROFESSIONALI'!$D$15</definedName>
    <definedName name="ep1_denominazione">'B. ESP. PROFESSIONALI'!$D$14</definedName>
    <definedName name="ep1_dimensione">'B. ESP. PROFESSIONALI'!$D$17</definedName>
    <definedName name="ep1_fine">'B. ESP. PROFESSIONALI'!$D$13</definedName>
    <definedName name="ep1_inizio">'B. ESP. PROFESSIONALI'!$D$12</definedName>
    <definedName name="ep1_provincia">'B. ESP. PROFESSIONALI'!$D$16</definedName>
    <definedName name="ep1_resp">'B. ESP. PROFESSIONALI'!$D$22</definedName>
    <definedName name="ep1_rife">'B. ESP. PROFESSIONALI'!$D$20</definedName>
    <definedName name="ep1_settore">'B. ESP. PROFESSIONALI'!$D$18</definedName>
    <definedName name="ep10_ambito">'B. ESP. PROFESSIONALI'!$D$127</definedName>
    <definedName name="ep10_attivita">'B. ESP. PROFESSIONALI'!$D$129</definedName>
    <definedName name="ep10_comune">'B. ESP. PROFESSIONALI'!$D$123</definedName>
    <definedName name="ep10_denominazione">'B. ESP. PROFESSIONALI'!$D$122</definedName>
    <definedName name="ep10_dimensione">'B. ESP. PROFESSIONALI'!$D$125</definedName>
    <definedName name="ep10_fine">'B. ESP. PROFESSIONALI'!$D$121</definedName>
    <definedName name="ep10_inizio">'B. ESP. PROFESSIONALI'!$D$120</definedName>
    <definedName name="ep10_provincia">'B. ESP. PROFESSIONALI'!$D$124</definedName>
    <definedName name="ep10_resp">'B. ESP. PROFESSIONALI'!$D$130</definedName>
    <definedName name="ep10_rife">'B. ESP. PROFESSIONALI'!$D$128</definedName>
    <definedName name="ep10_settore">'B. ESP. PROFESSIONALI'!$D$126</definedName>
    <definedName name="ep2_ambito">'B. ESP. PROFESSIONALI'!$D$31</definedName>
    <definedName name="ep2_attivita">'B. ESP. PROFESSIONALI'!$D$33</definedName>
    <definedName name="ep2_comune">'B. ESP. PROFESSIONALI'!$D$27</definedName>
    <definedName name="ep2_denominazione">'B. ESP. PROFESSIONALI'!$D$26</definedName>
    <definedName name="ep2_dimensione">'B. ESP. PROFESSIONALI'!$D$29</definedName>
    <definedName name="ep2_fine">'B. ESP. PROFESSIONALI'!$D$25</definedName>
    <definedName name="ep2_inizio">'B. ESP. PROFESSIONALI'!$D$24</definedName>
    <definedName name="ep2_provincia">'B. ESP. PROFESSIONALI'!$D$28</definedName>
    <definedName name="ep2_resp">'B. ESP. PROFESSIONALI'!$D$34</definedName>
    <definedName name="ep2_rife">'B. ESP. PROFESSIONALI'!$D$32</definedName>
    <definedName name="ep2_settore">'B. ESP. PROFESSIONALI'!$D$30</definedName>
    <definedName name="ep3_ambito">'B. ESP. PROFESSIONALI'!$D$43</definedName>
    <definedName name="ep3_attivita">'B. ESP. PROFESSIONALI'!$D$45</definedName>
    <definedName name="ep3_comune">'B. ESP. PROFESSIONALI'!$D$39</definedName>
    <definedName name="ep3_denominazione">'B. ESP. PROFESSIONALI'!$D$38</definedName>
    <definedName name="ep3_dimensione">'B. ESP. PROFESSIONALI'!$D$41</definedName>
    <definedName name="ep3_fine">'B. ESP. PROFESSIONALI'!$D$37</definedName>
    <definedName name="ep3_inizio">'B. ESP. PROFESSIONALI'!$D$36</definedName>
    <definedName name="ep3_provincia">'B. ESP. PROFESSIONALI'!$D$40</definedName>
    <definedName name="ep3_resp">'B. ESP. PROFESSIONALI'!$D$46</definedName>
    <definedName name="ep3_rife">'B. ESP. PROFESSIONALI'!$D$44</definedName>
    <definedName name="ep3_settore">'B. ESP. PROFESSIONALI'!$D$42</definedName>
    <definedName name="ep4_ambito">'B. ESP. PROFESSIONALI'!$D$55</definedName>
    <definedName name="ep4_attivita">'B. ESP. PROFESSIONALI'!$D$57</definedName>
    <definedName name="ep4_comune">'B. ESP. PROFESSIONALI'!$D$51</definedName>
    <definedName name="ep4_denominazione">'B. ESP. PROFESSIONALI'!$D$50</definedName>
    <definedName name="ep4_dimensione">'B. ESP. PROFESSIONALI'!$D$53</definedName>
    <definedName name="ep4_fine">'B. ESP. PROFESSIONALI'!$D$49</definedName>
    <definedName name="ep4_inizio">'B. ESP. PROFESSIONALI'!$D$48</definedName>
    <definedName name="ep4_provincia">'B. ESP. PROFESSIONALI'!$D$52</definedName>
    <definedName name="ep4_resp">'B. ESP. PROFESSIONALI'!$D$58</definedName>
    <definedName name="ep4_rife">'B. ESP. PROFESSIONALI'!$D$56</definedName>
    <definedName name="ep4_settore">'B. ESP. PROFESSIONALI'!$D$54</definedName>
    <definedName name="ep5_ambito">'B. ESP. PROFESSIONALI'!$D$67</definedName>
    <definedName name="ep5_attivita">'B. ESP. PROFESSIONALI'!$D$69</definedName>
    <definedName name="ep5_comune">'B. ESP. PROFESSIONALI'!$D$63</definedName>
    <definedName name="ep5_denominazione">'B. ESP. PROFESSIONALI'!$D$62</definedName>
    <definedName name="ep5_dimensione">'B. ESP. PROFESSIONALI'!$D$65</definedName>
    <definedName name="ep5_fine">'B. ESP. PROFESSIONALI'!$D$61</definedName>
    <definedName name="ep5_inizio">'B. ESP. PROFESSIONALI'!$D$60</definedName>
    <definedName name="ep5_provincia">'B. ESP. PROFESSIONALI'!$D$64</definedName>
    <definedName name="ep5_resp">'B. ESP. PROFESSIONALI'!$D$70</definedName>
    <definedName name="ep5_rife">'B. ESP. PROFESSIONALI'!$D$68</definedName>
    <definedName name="ep5_settore">'B. ESP. PROFESSIONALI'!$D$66</definedName>
    <definedName name="ep6_ambito">'B. ESP. PROFESSIONALI'!$D$79</definedName>
    <definedName name="ep6_attivita">'B. ESP. PROFESSIONALI'!$D$81</definedName>
    <definedName name="ep6_comune">'B. ESP. PROFESSIONALI'!$D$75</definedName>
    <definedName name="ep6_denominazione">'B. ESP. PROFESSIONALI'!$D$74</definedName>
    <definedName name="ep6_dimensione">'B. ESP. PROFESSIONALI'!$D$77</definedName>
    <definedName name="ep6_fine">'B. ESP. PROFESSIONALI'!$D$73</definedName>
    <definedName name="ep6_inizio">'B. ESP. PROFESSIONALI'!$D$72</definedName>
    <definedName name="ep6_provincia">'B. ESP. PROFESSIONALI'!$D$76</definedName>
    <definedName name="ep6_resp">'B. ESP. PROFESSIONALI'!$D$82</definedName>
    <definedName name="ep6_rife">'B. ESP. PROFESSIONALI'!$D$80</definedName>
    <definedName name="ep6_settore">'B. ESP. PROFESSIONALI'!$D$78</definedName>
    <definedName name="ep7_ambito">'B. ESP. PROFESSIONALI'!$D$91</definedName>
    <definedName name="ep7_attivita">'B. ESP. PROFESSIONALI'!$D$93</definedName>
    <definedName name="ep7_comune">'B. ESP. PROFESSIONALI'!$D$87</definedName>
    <definedName name="ep7_denominazione">'B. ESP. PROFESSIONALI'!$D$86</definedName>
    <definedName name="ep7_dimensione">'B. ESP. PROFESSIONALI'!$D$89</definedName>
    <definedName name="ep7_fine">'B. ESP. PROFESSIONALI'!$D$85</definedName>
    <definedName name="ep7_inizio">'B. ESP. PROFESSIONALI'!$D$84</definedName>
    <definedName name="ep7_provincia">'B. ESP. PROFESSIONALI'!$D$88</definedName>
    <definedName name="ep7_resp">'B. ESP. PROFESSIONALI'!$D$94</definedName>
    <definedName name="ep7_rife">'B. ESP. PROFESSIONALI'!$D$92</definedName>
    <definedName name="ep7_settore">'B. ESP. PROFESSIONALI'!$D$90</definedName>
    <definedName name="ep8_ambito">'B. ESP. PROFESSIONALI'!$D$103</definedName>
    <definedName name="ep8_attivita">'B. ESP. PROFESSIONALI'!$D$105</definedName>
    <definedName name="ep8_comune">'B. ESP. PROFESSIONALI'!$D$99</definedName>
    <definedName name="ep8_denominazione">'B. ESP. PROFESSIONALI'!$D$98</definedName>
    <definedName name="ep8_dimensione">'B. ESP. PROFESSIONALI'!$D$101</definedName>
    <definedName name="ep8_fine">'B. ESP. PROFESSIONALI'!$D$97</definedName>
    <definedName name="ep8_inizio">'B. ESP. PROFESSIONALI'!$D$96</definedName>
    <definedName name="ep8_provincia">'B. ESP. PROFESSIONALI'!$D$100</definedName>
    <definedName name="ep8_resp">'B. ESP. PROFESSIONALI'!$D$106</definedName>
    <definedName name="ep8_rife">'B. ESP. PROFESSIONALI'!$D$104</definedName>
    <definedName name="ep8_settore">'B. ESP. PROFESSIONALI'!$D$102</definedName>
    <definedName name="ep9_ambito">'B. ESP. PROFESSIONALI'!$D$115</definedName>
    <definedName name="ep9_attivita">'B. ESP. PROFESSIONALI'!$D$117</definedName>
    <definedName name="ep9_comune">'B. ESP. PROFESSIONALI'!$D$111</definedName>
    <definedName name="ep9_denominazione">'B. ESP. PROFESSIONALI'!$D$110</definedName>
    <definedName name="ep9_dimensione">'B. ESP. PROFESSIONALI'!$D$113</definedName>
    <definedName name="ep9_fine">'B. ESP. PROFESSIONALI'!$D$109</definedName>
    <definedName name="ep9_inizio">'B. ESP. PROFESSIONALI'!$D$108</definedName>
    <definedName name="ep9_provincia">'B. ESP. PROFESSIONALI'!$D$112</definedName>
    <definedName name="ep9_resp">'B. ESP. PROFESSIONALI'!$D$118</definedName>
    <definedName name="ep9_rife">'B. ESP. PROFESSIONALI'!$D$116</definedName>
    <definedName name="ep9_settore">'B. ESP. PROFESSIONALI'!$D$114</definedName>
    <definedName name="fax">ANAGRAFICA!$D$36</definedName>
    <definedName name="GESTIONE_AZIENDALE">ELENCHI!$B$63:$B$64</definedName>
    <definedName name="indirizzo_domicilio">ANAGRAFICA!$D$25</definedName>
    <definedName name="indirizzo_residenza">ANAGRAFICA!$D$20</definedName>
    <definedName name="INDUSTRIA_DELLA_SALUTE">ELENCHI!$B$27:$B$32</definedName>
    <definedName name="INDUSTRIE_CREATIVE_E_CULTURALI">ELENCHI!$B$22:$B$26</definedName>
    <definedName name="intestatario_partita_iva">ANAGRAFICA!$D$32</definedName>
    <definedName name="istruzioni_bianco">ANAGRAFICA!$D$1</definedName>
    <definedName name="istruzioni_giallo">ANAGRAFICA!$D$2</definedName>
    <definedName name="istruzioni_rosso">ANAGRAFICA!$D$4</definedName>
    <definedName name="istruzioni_verde">ANAGRAFICA!$D$3</definedName>
    <definedName name="l1_anno">'A. CURSUS STUDIORUM'!$D$13</definedName>
    <definedName name="l1_presso">'A. CURSUS STUDIORUM'!$D$14</definedName>
    <definedName name="l1_tema">'A. CURSUS STUDIORUM'!$D$12</definedName>
    <definedName name="l1_tipo">'A. CURSUS STUDIORUM'!$D$11</definedName>
    <definedName name="l1_titolo">'A. CURSUS STUDIORUM'!$D$15</definedName>
    <definedName name="l1_voto">'A. CURSUS STUDIORUM'!$D$16</definedName>
    <definedName name="l11_anno">'A. CURSUS STUDIORUM'!$D$19</definedName>
    <definedName name="l11_presso">'A. CURSUS STUDIORUM'!$D$20</definedName>
    <definedName name="l11_tema">'A. CURSUS STUDIORUM'!$D$18</definedName>
    <definedName name="l11_titolo">'A. CURSUS STUDIORUM'!$D$21</definedName>
    <definedName name="l2_anno">'A. CURSUS STUDIORUM'!$D$25</definedName>
    <definedName name="l2_presso">'A. CURSUS STUDIORUM'!$D$26</definedName>
    <definedName name="l2_tema">'A. CURSUS STUDIORUM'!$D$24</definedName>
    <definedName name="l2_tipo">'A. CURSUS STUDIORUM'!$D$23</definedName>
    <definedName name="l2_titolo">'A. CURSUS STUDIORUM'!$D$27</definedName>
    <definedName name="l2_voto">'A. CURSUS STUDIORUM'!$D$28</definedName>
    <definedName name="l21_anno">'A. CURSUS STUDIORUM'!$D$31</definedName>
    <definedName name="l21_presso">'A. CURSUS STUDIORUM'!$D$32</definedName>
    <definedName name="l21_tema">'A. CURSUS STUDIORUM'!$D$30</definedName>
    <definedName name="l21_titolo">'A. CURSUS STUDIORUM'!$D$33</definedName>
    <definedName name="lingua_madre">ANAGRAFICA!$D$42</definedName>
    <definedName name="lingua1">ANAGRAFICA!$D$43</definedName>
    <definedName name="lingua1_livello">ANAGRAFICA!$D$44</definedName>
    <definedName name="lingua2">ANAGRAFICA!$D$45</definedName>
    <definedName name="lingua2_livello">ANAGRAFICA!$D$46</definedName>
    <definedName name="lingua3">ANAGRAFICA!$D$47</definedName>
    <definedName name="lingua3_livello">ANAGRAFICA!$D$48</definedName>
    <definedName name="livello_proj">ELENCHI!$G$2:$G$5</definedName>
    <definedName name="m2l_anno">'A. CURSUS STUDIORUM'!$D$46</definedName>
    <definedName name="m2l_presso">'A. CURSUS STUDIORUM'!$D$47</definedName>
    <definedName name="m2l_tema">'A. CURSUS STUDIORUM'!$D$45</definedName>
    <definedName name="m2l_titolo">'A. CURSUS STUDIORUM'!$D$48</definedName>
    <definedName name="m2l_voto">'A. CURSUS STUDIORUM'!$D$49</definedName>
    <definedName name="Macroaree">ELENCHI!$A$2:$A$12</definedName>
    <definedName name="MANIFATTURIERO_AVANZATO">ELENCHI!$B$33:$B$37</definedName>
    <definedName name="MOBILITÀ_SOSTENIBILE">ELENCHI!$B$38:$B$41</definedName>
    <definedName name="nome">ANAGRAFICA!$D$11</definedName>
    <definedName name="partita_iva">ANAGRAFICA!$D$31</definedName>
    <definedName name="partner_proj">ELENCHI!$G$15:$G$18</definedName>
    <definedName name="pec">ANAGRAFICA!$D$38</definedName>
    <definedName name="provincia_domicilio">ANAGRAFICA!$D$28</definedName>
    <definedName name="provincia_nascita">ANAGRAFICA!$D$17</definedName>
    <definedName name="provincia_residenza">ANAGRAFICA!$D$23</definedName>
    <definedName name="pub1_anno">'B. ESP. PROFESSIONALI'!#REF!</definedName>
    <definedName name="pub1_rife">'B. ESP. PROFESSIONALI'!#REF!</definedName>
    <definedName name="pub1_riferibile">'B. ESP. PROFESSIONALI'!#REF!</definedName>
    <definedName name="pub1_tipo">'B. ESP. PROFESSIONALI'!#REF!</definedName>
    <definedName name="pub1_titolo">'B. ESP. PROFESSIONALI'!#REF!</definedName>
    <definedName name="pub2_anno">'B. ESP. PROFESSIONALI'!#REF!</definedName>
    <definedName name="pub2_rife">'B. ESP. PROFESSIONALI'!#REF!</definedName>
    <definedName name="pub2_riferibile">'B. ESP. PROFESSIONALI'!#REF!</definedName>
    <definedName name="pub2_tipo">'B. ESP. PROFESSIONALI'!#REF!</definedName>
    <definedName name="pub2_titolo">'B. ESP. PROFESSIONALI'!#REF!</definedName>
    <definedName name="pub3_anno">'B. ESP. PROFESSIONALI'!#REF!</definedName>
    <definedName name="pub3_rife">'B. ESP. PROFESSIONALI'!#REF!</definedName>
    <definedName name="pub3_riferibile">'B. ESP. PROFESSIONALI'!#REF!</definedName>
    <definedName name="pub3_tipo">'B. ESP. PROFESSIONALI'!#REF!</definedName>
    <definedName name="pub3_titolo">'B. ESP. PROFESSIONALI'!#REF!</definedName>
    <definedName name="pub4_anno">'B. ESP. PROFESSIONALI'!#REF!</definedName>
    <definedName name="pub4_rife">'B. ESP. PROFESSIONALI'!#REF!</definedName>
    <definedName name="pub4_riferibile">'B. ESP. PROFESSIONALI'!#REF!</definedName>
    <definedName name="pub4_tipo">'B. ESP. PROFESSIONALI'!#REF!</definedName>
    <definedName name="pub4_titolo">'B. ESP. PROFESSIONALI'!#REF!</definedName>
    <definedName name="pub5_anno">'B. ESP. PROFESSIONALI'!#REF!</definedName>
    <definedName name="pub5_rife">'B. ESP. PROFESSIONALI'!#REF!</definedName>
    <definedName name="pub5_riferibile">'B. ESP. PROFESSIONALI'!#REF!</definedName>
    <definedName name="pub5_tipo">'B. ESP. PROFESSIONALI'!#REF!</definedName>
    <definedName name="pub5_titolo">'B. ESP. PROFESSIONALI'!#REF!</definedName>
    <definedName name="ruolo_proj">ELENCHI!$G$29:$G$35</definedName>
    <definedName name="sesso">ANAGRAFICA!$D$13</definedName>
    <definedName name="SMART_CITIES_AND_COMMUNITIES">ELENCHI!$B$42:$B$49</definedName>
    <definedName name="spec_principale">ANAGRAFICA!$D$53</definedName>
    <definedName name="spec_secondaria">ANAGRAFICA!$D$58</definedName>
    <definedName name="stato_nascita">ANAGRAFICA!$D$15</definedName>
    <definedName name="TECNOLOGIE_DIGITALI_E_CIBERNETICHE">ELENCHI!$B$58:$B$60</definedName>
    <definedName name="TECNOLOGIE_INDUSTRIALI_ABILITANTI">ELENCHI!$B$50:$B$57</definedName>
    <definedName name="telefono">ANAGRAFICA!$D$34</definedName>
    <definedName name="tempo_proj">ELENCHI!$G$8:$G$12</definedName>
    <definedName name="_xlnm.Print_Titles" localSheetId="1">'A. CURSUS STUDIORUM'!$6:$8</definedName>
    <definedName name="_xlnm.Print_Titles" localSheetId="2">'B. ESP. PROFESSIONALI'!$6:$8</definedName>
    <definedName name="_xlnm.Print_Titles" localSheetId="3">'C. ESP. VALUTAZIONE'!$6:$8</definedName>
    <definedName name="_xlnm.Print_Titles" localSheetId="4">MOTIVAZIONI!$6:$8</definedName>
  </definedNames>
  <calcPr calcId="162913"/>
</workbook>
</file>

<file path=xl/calcChain.xml><?xml version="1.0" encoding="utf-8"?>
<calcChain xmlns="http://schemas.openxmlformats.org/spreadsheetml/2006/main">
  <c r="FT2" i="8" l="1"/>
  <c r="FI2" i="8"/>
  <c r="EX2" i="8"/>
  <c r="EM2" i="8"/>
  <c r="EB2" i="8"/>
  <c r="DQ2" i="8"/>
  <c r="DF2" i="8"/>
  <c r="CU2" i="8"/>
  <c r="CJ2" i="8"/>
  <c r="BY2" i="8"/>
  <c r="FS2" i="8"/>
  <c r="FH2" i="8"/>
  <c r="EW2" i="8"/>
  <c r="EL2" i="8"/>
  <c r="EA2" i="8"/>
  <c r="DP2" i="8"/>
  <c r="DE2" i="8"/>
  <c r="CT2" i="8"/>
  <c r="CI2" i="8"/>
  <c r="BX2" i="8"/>
  <c r="GX2" i="8"/>
  <c r="GW2" i="8"/>
  <c r="GV2" i="8"/>
  <c r="GU2" i="8"/>
  <c r="GT2" i="8"/>
  <c r="GS2" i="8"/>
  <c r="GR2" i="8"/>
  <c r="GQ2" i="8"/>
  <c r="GP2" i="8"/>
  <c r="GO2" i="8"/>
  <c r="GN2" i="8"/>
  <c r="GM2" i="8"/>
  <c r="GL2" i="8"/>
  <c r="GK2" i="8"/>
  <c r="GJ2" i="8"/>
  <c r="GI2" i="8"/>
  <c r="GH2" i="8"/>
  <c r="GG2" i="8"/>
  <c r="GF2" i="8"/>
  <c r="GE2" i="8"/>
  <c r="GD2" i="8"/>
  <c r="GC2" i="8"/>
  <c r="GB2" i="8"/>
  <c r="GA2" i="8"/>
  <c r="FZ2" i="8"/>
  <c r="FY2" i="8"/>
  <c r="FX2" i="8"/>
  <c r="FW2" i="8"/>
  <c r="FV2" i="8"/>
  <c r="FU2" i="8"/>
  <c r="FR2" i="8"/>
  <c r="FQ2" i="8"/>
  <c r="FP2" i="8"/>
  <c r="FO2" i="8"/>
  <c r="FN2" i="8"/>
  <c r="FM2" i="8"/>
  <c r="FL2" i="8"/>
  <c r="FK2" i="8"/>
  <c r="FJ2" i="8"/>
  <c r="FG2" i="8"/>
  <c r="FF2" i="8"/>
  <c r="FE2" i="8"/>
  <c r="FD2" i="8"/>
  <c r="FC2" i="8"/>
  <c r="FB2" i="8"/>
  <c r="FA2" i="8"/>
  <c r="EZ2" i="8"/>
  <c r="EY2" i="8"/>
  <c r="EV2" i="8"/>
  <c r="EU2" i="8"/>
  <c r="ET2" i="8"/>
  <c r="ES2" i="8"/>
  <c r="ER2" i="8"/>
  <c r="EQ2" i="8"/>
  <c r="EP2" i="8"/>
  <c r="EO2" i="8"/>
  <c r="EN2" i="8"/>
  <c r="EK2" i="8"/>
  <c r="EJ2" i="8"/>
  <c r="EI2" i="8"/>
  <c r="EH2" i="8"/>
  <c r="EG2" i="8"/>
  <c r="EF2" i="8"/>
  <c r="EE2" i="8"/>
  <c r="ED2" i="8"/>
  <c r="EC2" i="8"/>
  <c r="DZ2" i="8"/>
  <c r="DY2" i="8"/>
  <c r="DX2" i="8"/>
  <c r="DW2" i="8"/>
  <c r="DV2" i="8"/>
  <c r="DU2" i="8"/>
  <c r="DT2" i="8"/>
  <c r="DS2" i="8"/>
  <c r="DR2" i="8"/>
  <c r="DO2" i="8"/>
  <c r="DN2" i="8"/>
  <c r="DM2" i="8"/>
  <c r="DL2" i="8"/>
  <c r="DK2" i="8"/>
  <c r="DJ2" i="8"/>
  <c r="DI2" i="8"/>
  <c r="DH2" i="8"/>
  <c r="DG2" i="8"/>
  <c r="DD2" i="8"/>
  <c r="DC2" i="8"/>
  <c r="DB2" i="8"/>
  <c r="DA2" i="8"/>
  <c r="CZ2" i="8"/>
  <c r="CY2" i="8"/>
  <c r="CX2" i="8"/>
  <c r="CW2" i="8"/>
  <c r="CV2" i="8"/>
  <c r="CS2" i="8"/>
  <c r="CR2" i="8"/>
  <c r="CQ2" i="8"/>
  <c r="CP2" i="8"/>
  <c r="CO2" i="8"/>
  <c r="CN2" i="8"/>
  <c r="CM2" i="8"/>
  <c r="CL2" i="8"/>
  <c r="CK2" i="8"/>
  <c r="CH2" i="8"/>
  <c r="CG2" i="8"/>
  <c r="CF2" i="8"/>
  <c r="CE2" i="8"/>
  <c r="CD2" i="8"/>
  <c r="CC2" i="8"/>
  <c r="CB2" i="8"/>
  <c r="CA2" i="8"/>
  <c r="BZ2" i="8"/>
  <c r="BW2" i="8"/>
  <c r="BV2" i="8"/>
  <c r="BU2" i="8"/>
  <c r="BT2" i="8"/>
  <c r="BS2" i="8"/>
  <c r="BQ2" i="8"/>
  <c r="BR2" i="8"/>
  <c r="BP2" i="8"/>
  <c r="BO2" i="8"/>
  <c r="BN2" i="8"/>
  <c r="BM2" i="8"/>
  <c r="BL2" i="8"/>
  <c r="BK2" i="8"/>
  <c r="BJ2" i="8"/>
  <c r="BI2" i="8"/>
  <c r="BH2" i="8"/>
  <c r="BG2" i="8"/>
  <c r="BF2" i="8"/>
  <c r="BE2" i="8"/>
  <c r="BD2" i="8"/>
  <c r="BC2" i="8"/>
  <c r="BB2" i="8"/>
  <c r="BA2" i="8"/>
  <c r="AZ2" i="8"/>
  <c r="AY2" i="8"/>
  <c r="AX2" i="8"/>
  <c r="AW2" i="8"/>
  <c r="AV2" i="8"/>
  <c r="AU2" i="8"/>
  <c r="AT2" i="8"/>
  <c r="AS2" i="8"/>
  <c r="AR2" i="8"/>
  <c r="AQ2" i="8"/>
  <c r="AO2" i="8"/>
  <c r="AP2" i="8"/>
  <c r="AN2" i="8"/>
  <c r="AM2" i="8"/>
  <c r="AL2" i="8"/>
  <c r="AK2" i="8"/>
  <c r="AJ2" i="8"/>
  <c r="AH2" i="8"/>
  <c r="AG2" i="8"/>
  <c r="AF2" i="8"/>
  <c r="AI2" i="8"/>
  <c r="AE2" i="8"/>
  <c r="AD2" i="8"/>
  <c r="AC2" i="8"/>
  <c r="AB2" i="8"/>
  <c r="AA2" i="8"/>
  <c r="Z2" i="8"/>
  <c r="Y2" i="8"/>
  <c r="X2" i="8"/>
  <c r="W2" i="8"/>
  <c r="V2" i="8"/>
  <c r="U2" i="8"/>
  <c r="T2" i="8"/>
  <c r="S2" i="8"/>
  <c r="R2" i="8"/>
  <c r="Q2" i="8"/>
  <c r="P2" i="8"/>
  <c r="O2" i="8"/>
  <c r="M2" i="8"/>
  <c r="N2" i="8"/>
  <c r="L2" i="8"/>
  <c r="K2" i="8"/>
  <c r="I2" i="8"/>
  <c r="J2" i="8"/>
  <c r="H2" i="8"/>
  <c r="G2" i="8"/>
  <c r="F2" i="8"/>
  <c r="E2" i="8"/>
  <c r="D2" i="8"/>
  <c r="C2" i="8"/>
  <c r="B2" i="8"/>
  <c r="A2" i="8"/>
  <c r="D42" i="6"/>
  <c r="D14" i="6"/>
  <c r="D41" i="6"/>
  <c r="D40" i="6"/>
  <c r="D39" i="6"/>
  <c r="D61" i="6"/>
  <c r="D60" i="6"/>
  <c r="D59" i="6"/>
  <c r="D58" i="6"/>
  <c r="D57" i="6"/>
  <c r="D56" i="6"/>
  <c r="D55" i="6"/>
  <c r="D54" i="6"/>
  <c r="D53" i="6"/>
  <c r="D52" i="6"/>
  <c r="D47" i="6"/>
  <c r="D46" i="6"/>
  <c r="D45" i="6"/>
  <c r="D44" i="6"/>
  <c r="D33" i="6"/>
  <c r="D32" i="6"/>
  <c r="D31" i="6"/>
  <c r="D30" i="6"/>
  <c r="D29" i="6"/>
  <c r="D28" i="6"/>
  <c r="D27" i="6"/>
  <c r="D26" i="6"/>
  <c r="D25" i="6"/>
  <c r="D24" i="6"/>
  <c r="D19" i="6" l="1"/>
  <c r="D18" i="6"/>
  <c r="D17" i="6"/>
  <c r="D16" i="6"/>
  <c r="D13" i="6"/>
  <c r="D12" i="6"/>
  <c r="D11" i="6"/>
  <c r="D4" i="6" l="1"/>
  <c r="D3" i="6"/>
  <c r="D2" i="6"/>
  <c r="D1" i="6"/>
  <c r="D4" i="5"/>
  <c r="D3" i="5"/>
  <c r="D2" i="5"/>
  <c r="D1" i="5"/>
  <c r="D4" i="4"/>
  <c r="D3" i="4"/>
  <c r="D2" i="4"/>
  <c r="D1" i="4"/>
  <c r="D4" i="3"/>
  <c r="D3" i="3"/>
  <c r="D2" i="3"/>
  <c r="D1" i="3"/>
  <c r="D7" i="2" l="1"/>
  <c r="D7" i="6" l="1"/>
  <c r="D7" i="5"/>
  <c r="D7" i="4"/>
  <c r="D7" i="3"/>
</calcChain>
</file>

<file path=xl/comments1.xml><?xml version="1.0" encoding="utf-8"?>
<comments xmlns="http://schemas.openxmlformats.org/spreadsheetml/2006/main">
  <authors>
    <author>Carlo Borelli</author>
  </authors>
  <commentList>
    <comment ref="D7" authorId="0" shapeId="0">
      <text>
        <r>
          <rPr>
            <sz val="9"/>
            <color indexed="81"/>
            <rFont val="Tahoma"/>
            <family val="2"/>
          </rPr>
          <t>Campo a compilazione automatica</t>
        </r>
      </text>
    </comment>
    <comment ref="D11" authorId="0" shapeId="0">
      <text>
        <r>
          <rPr>
            <sz val="9"/>
            <color indexed="81"/>
            <rFont val="Tahoma"/>
            <family val="2"/>
          </rPr>
          <t>Indicare il proprio nome</t>
        </r>
      </text>
    </comment>
    <comment ref="D12" authorId="0" shapeId="0">
      <text>
        <r>
          <rPr>
            <sz val="9"/>
            <color indexed="81"/>
            <rFont val="Tahoma"/>
            <family val="2"/>
          </rPr>
          <t>Indicare il proprio cognome</t>
        </r>
      </text>
    </comment>
    <comment ref="D13" authorId="0" shapeId="0">
      <text>
        <r>
          <rPr>
            <sz val="9"/>
            <color indexed="81"/>
            <rFont val="Tahoma"/>
            <family val="2"/>
          </rPr>
          <t>Utilizzare la tendina per selezionare il proprio sesso</t>
        </r>
      </text>
    </comment>
    <comment ref="D15" authorId="0" shapeId="0">
      <text>
        <r>
          <rPr>
            <sz val="9"/>
            <color indexed="81"/>
            <rFont val="Tahoma"/>
            <family val="2"/>
          </rPr>
          <t>Indicare lo Stato in cui si è nati</t>
        </r>
      </text>
    </comment>
    <comment ref="D16" authorId="0" shapeId="0">
      <text>
        <r>
          <rPr>
            <sz val="9"/>
            <color indexed="81"/>
            <rFont val="Tahoma"/>
            <family val="2"/>
          </rPr>
          <t>Indicare il comune in cui si è nati</t>
        </r>
      </text>
    </comment>
    <comment ref="D17" authorId="0" shapeId="0">
      <text>
        <r>
          <rPr>
            <sz val="9"/>
            <color indexed="81"/>
            <rFont val="Tahoma"/>
            <family val="2"/>
          </rPr>
          <t>Indicare la provincia in cui si è nati (per Stati esteri indicare "EE")</t>
        </r>
      </text>
    </comment>
    <comment ref="D18" authorId="0" shapeId="0">
      <text>
        <r>
          <rPr>
            <sz val="9"/>
            <color indexed="81"/>
            <rFont val="Tahoma"/>
            <family val="2"/>
          </rPr>
          <t xml:space="preserve">Indicare la data di nascita utilizzando il formato </t>
        </r>
        <r>
          <rPr>
            <b/>
            <sz val="9"/>
            <color indexed="81"/>
            <rFont val="Tahoma"/>
            <family val="2"/>
          </rPr>
          <t>gg/mm/aaaa</t>
        </r>
      </text>
    </comment>
    <comment ref="D20" authorId="0" shapeId="0">
      <text>
        <r>
          <rPr>
            <sz val="9"/>
            <color indexed="81"/>
            <rFont val="Tahoma"/>
            <family val="2"/>
          </rPr>
          <t>Indicare l'indirizzo in cui si risiede</t>
        </r>
      </text>
    </comment>
    <comment ref="D21" authorId="0" shapeId="0">
      <text>
        <r>
          <rPr>
            <sz val="9"/>
            <color indexed="81"/>
            <rFont val="Tahoma"/>
            <family val="2"/>
          </rPr>
          <t>Indicare il comune in cui si risiede</t>
        </r>
      </text>
    </comment>
    <comment ref="D22" authorId="0" shapeId="0">
      <text>
        <r>
          <rPr>
            <sz val="9"/>
            <color indexed="81"/>
            <rFont val="Tahoma"/>
            <family val="2"/>
          </rPr>
          <t>Indicare il CAP del comune in cui si risiede</t>
        </r>
      </text>
    </comment>
    <comment ref="D23" authorId="0" shapeId="0">
      <text>
        <r>
          <rPr>
            <sz val="9"/>
            <color indexed="81"/>
            <rFont val="Tahoma"/>
            <family val="2"/>
          </rPr>
          <t>Indicare la provincia in cui si risiede (per Stati esteri indicare "EE")</t>
        </r>
      </text>
    </comment>
    <comment ref="D25" authorId="0" shapeId="0">
      <text>
        <r>
          <rPr>
            <sz val="9"/>
            <color indexed="81"/>
            <rFont val="Tahoma"/>
            <family val="2"/>
          </rPr>
          <t>Indicare solo se diverso da quello di residenza</t>
        </r>
      </text>
    </comment>
    <comment ref="D26" authorId="0" shapeId="0">
      <text>
        <r>
          <rPr>
            <sz val="9"/>
            <color indexed="81"/>
            <rFont val="Tahoma"/>
            <family val="2"/>
          </rPr>
          <t>Indicare solo se diverso da quello di residenza</t>
        </r>
      </text>
    </comment>
    <comment ref="D27" authorId="0" shapeId="0">
      <text>
        <r>
          <rPr>
            <sz val="9"/>
            <color indexed="81"/>
            <rFont val="Tahoma"/>
            <family val="2"/>
          </rPr>
          <t>Indicare solo se diverso da quello di residenza</t>
        </r>
      </text>
    </comment>
    <comment ref="D28" authorId="0" shapeId="0">
      <text>
        <r>
          <rPr>
            <sz val="9"/>
            <color indexed="81"/>
            <rFont val="Tahoma"/>
            <family val="2"/>
          </rPr>
          <t>Indicare solo se diversa da quella di residenza</t>
        </r>
      </text>
    </comment>
    <comment ref="D30" authorId="0" shapeId="0">
      <text>
        <r>
          <rPr>
            <sz val="9"/>
            <color indexed="81"/>
            <rFont val="Tahoma"/>
            <family val="2"/>
          </rPr>
          <t>Indicare il proprio codice fiscale personale</t>
        </r>
      </text>
    </comment>
    <comment ref="D31" authorId="0" shapeId="0">
      <text>
        <r>
          <rPr>
            <sz val="9"/>
            <color indexed="81"/>
            <rFont val="Tahoma"/>
            <family val="2"/>
          </rPr>
          <t>Indicare la propria partita IVA, che deve essere attiva al momento della presentazione della domanda</t>
        </r>
      </text>
    </comment>
    <comment ref="D32" authorId="0" shapeId="0">
      <text>
        <r>
          <rPr>
            <sz val="9"/>
            <color indexed="81"/>
            <rFont val="Tahoma"/>
            <family val="2"/>
          </rPr>
          <t>Se nella cella precedente si è indicata la partita IVA di ditte individuali, studi professionali associati o società tra professionisti, indicarne la denominazione</t>
        </r>
      </text>
    </comment>
    <comment ref="D34" authorId="0" shapeId="0">
      <text>
        <r>
          <rPr>
            <sz val="9"/>
            <color indexed="81"/>
            <rFont val="Tahoma"/>
            <family val="2"/>
          </rPr>
          <t>Indicare il proprio numero di telefono</t>
        </r>
      </text>
    </comment>
    <comment ref="D35" authorId="0" shapeId="0">
      <text>
        <r>
          <rPr>
            <sz val="9"/>
            <color indexed="81"/>
            <rFont val="Tahoma"/>
            <family val="2"/>
          </rPr>
          <t>Indicare il proprio numero di cellulare</t>
        </r>
      </text>
    </comment>
    <comment ref="D36" authorId="0" shapeId="0">
      <text>
        <r>
          <rPr>
            <sz val="9"/>
            <color indexed="81"/>
            <rFont val="Tahoma"/>
            <family val="2"/>
          </rPr>
          <t>Indicare - se disponibile - il proprio numero di fax</t>
        </r>
      </text>
    </comment>
    <comment ref="D37" authorId="0" shapeId="0">
      <text>
        <r>
          <rPr>
            <sz val="9"/>
            <color indexed="81"/>
            <rFont val="Tahoma"/>
            <family val="2"/>
          </rPr>
          <t>Indicare il proprio indirizzo di posta elettronica</t>
        </r>
      </text>
    </comment>
    <comment ref="D38" authorId="0" shapeId="0">
      <text>
        <r>
          <rPr>
            <sz val="9"/>
            <color indexed="81"/>
            <rFont val="Tahoma"/>
            <family val="2"/>
          </rPr>
          <t>Indicare il proprio indirizzo di Posta Elettronica Certificata (PEC)</t>
        </r>
      </text>
    </comment>
    <comment ref="D42" authorId="0" shapeId="0">
      <text>
        <r>
          <rPr>
            <sz val="9"/>
            <color indexed="81"/>
            <rFont val="Tahoma"/>
            <family val="2"/>
          </rPr>
          <t>Indicare la propria lingua madre</t>
        </r>
      </text>
    </comment>
    <comment ref="D43" authorId="0" shapeId="0">
      <text>
        <r>
          <rPr>
            <sz val="9"/>
            <color indexed="81"/>
            <rFont val="Tahoma"/>
            <family val="2"/>
          </rPr>
          <t>Indicare - se conosciuta - una prima lingua straniera</t>
        </r>
      </text>
    </comment>
    <comment ref="D44" authorId="0" shapeId="0">
      <text>
        <r>
          <rPr>
            <sz val="9"/>
            <color indexed="81"/>
            <rFont val="Tahoma"/>
            <family val="2"/>
          </rPr>
          <t>Utilizzare la tendina per selezionare il livello di conoscenza della lingua eventualmente indicata nella cella precedente</t>
        </r>
      </text>
    </comment>
    <comment ref="D45" authorId="0" shapeId="0">
      <text>
        <r>
          <rPr>
            <sz val="9"/>
            <color indexed="81"/>
            <rFont val="Tahoma"/>
            <family val="2"/>
          </rPr>
          <t>Indicare - se conosciuta - una seconda lingua straniera</t>
        </r>
      </text>
    </comment>
    <comment ref="D46" authorId="0" shapeId="0">
      <text>
        <r>
          <rPr>
            <sz val="9"/>
            <color indexed="81"/>
            <rFont val="Tahoma"/>
            <family val="2"/>
          </rPr>
          <t>Utilizzare la tendina per selezionare il livello di conoscenza della lingua eventualmente indicata nella cella precedente</t>
        </r>
      </text>
    </comment>
    <comment ref="D47" authorId="0" shapeId="0">
      <text>
        <r>
          <rPr>
            <sz val="9"/>
            <color indexed="81"/>
            <rFont val="Tahoma"/>
            <family val="2"/>
          </rPr>
          <t>Indicare - se conosciuta - una terza lingua straniera</t>
        </r>
      </text>
    </comment>
    <comment ref="D48" authorId="0" shapeId="0">
      <text>
        <r>
          <rPr>
            <sz val="9"/>
            <color indexed="81"/>
            <rFont val="Tahoma"/>
            <family val="2"/>
          </rPr>
          <t>Utilizzare la tendina per selezionare il livello di conoscenza della lingua eventualmente indicata nella cella precedente</t>
        </r>
      </text>
    </comment>
    <comment ref="D53" authorId="0" shapeId="0">
      <text>
        <r>
          <rPr>
            <sz val="9"/>
            <color indexed="81"/>
            <rFont val="Tahoma"/>
            <family val="2"/>
          </rPr>
          <t>Utilizzare la tendina per selezionare la macro-area principale per cui ci si candida</t>
        </r>
      </text>
    </comment>
    <comment ref="D54" authorId="0" shapeId="0">
      <text>
        <r>
          <rPr>
            <sz val="9"/>
            <color indexed="81"/>
            <rFont val="Tahoma"/>
            <family val="2"/>
          </rPr>
          <t>Utilizzare la tendina per selezionare, nell'ambito della macro-area principale scelta, la sotto-area principale per cui ci si candida</t>
        </r>
      </text>
    </comment>
    <comment ref="D55" authorId="0" shapeId="0">
      <text>
        <r>
          <rPr>
            <sz val="9"/>
            <color indexed="81"/>
            <rFont val="Tahoma"/>
            <family val="2"/>
          </rPr>
          <t>Utilizzare la tendina per selezionare, nell'ambito della macro-area principale scelta, la sotto-area principale per cui ci si candida</t>
        </r>
      </text>
    </comment>
    <comment ref="D56" authorId="0" shapeId="0">
      <text>
        <r>
          <rPr>
            <sz val="9"/>
            <color indexed="81"/>
            <rFont val="Tahoma"/>
            <family val="2"/>
          </rPr>
          <t>Utilizzare la tendina per selezionare, nell'ambito della macro-area principale scelta, la sotto-area principale per cui ci si candida</t>
        </r>
      </text>
    </comment>
    <comment ref="D58" authorId="0" shapeId="0">
      <text>
        <r>
          <rPr>
            <sz val="9"/>
            <color indexed="81"/>
            <rFont val="Tahoma"/>
            <family val="2"/>
          </rPr>
          <t>Se si vuole, utilizzare la tendina per selezionare la macro-area secondaria per cui ci si candida. Eventualmente, qualora si ritenga di avere una competenza trasversale nell'ambito di una data macro-area, può coincidere con la macro-area principale indicata sopra</t>
        </r>
      </text>
    </comment>
    <comment ref="D59" authorId="0" shapeId="0">
      <text>
        <r>
          <rPr>
            <sz val="9"/>
            <color indexed="81"/>
            <rFont val="Tahoma"/>
            <family val="2"/>
          </rPr>
          <t>Utilizzare la tendina per selezionare, nell'ambito della macro-area secondaria scelta, la sotto-area principale per cui ci si candida</t>
        </r>
      </text>
    </comment>
    <comment ref="D60" authorId="0" shapeId="0">
      <text>
        <r>
          <rPr>
            <sz val="9"/>
            <color indexed="81"/>
            <rFont val="Tahoma"/>
            <family val="2"/>
          </rPr>
          <t>Se si vuole, utilizzare la tendina per selezionare, nell'ambito della macro-area secondaria scelta, la sotto-area secondaria per cui ci si candida</t>
        </r>
      </text>
    </comment>
    <comment ref="D61" authorId="0" shapeId="0">
      <text>
        <r>
          <rPr>
            <sz val="9"/>
            <color indexed="81"/>
            <rFont val="Tahoma"/>
            <family val="2"/>
          </rPr>
          <t>Se si vuole, utilizzare la tendina per selezionare, nell'ambito della macro-area secondaria scelta, la sotto-area terziaria per cui ci si candida</t>
        </r>
      </text>
    </comment>
  </commentList>
</comments>
</file>

<file path=xl/comments2.xml><?xml version="1.0" encoding="utf-8"?>
<comments xmlns="http://schemas.openxmlformats.org/spreadsheetml/2006/main">
  <authors>
    <author>Carlo Borelli</author>
    <author>Carlo F. Borelli</author>
  </authors>
  <commentList>
    <comment ref="D7" authorId="0" shapeId="0">
      <text>
        <r>
          <rPr>
            <sz val="9"/>
            <color indexed="81"/>
            <rFont val="Tahoma"/>
            <family val="2"/>
          </rPr>
          <t>Campo a compilazione automatica</t>
        </r>
      </text>
    </comment>
    <comment ref="D11" authorId="1" shapeId="0">
      <text>
        <r>
          <rPr>
            <sz val="9"/>
            <color indexed="81"/>
            <rFont val="Tahoma"/>
            <family val="2"/>
          </rPr>
          <t>Utilizzare la tendina per selezionare il tipo di laurea conseguita</t>
        </r>
      </text>
    </comment>
    <comment ref="D12" authorId="1" shapeId="0">
      <text>
        <r>
          <rPr>
            <sz val="9"/>
            <color indexed="81"/>
            <rFont val="Tahoma"/>
            <family val="2"/>
          </rPr>
          <t>Indicare la materia in cui si è conseguita la laurea (p.e. Ingegneria Meccanica)</t>
        </r>
      </text>
    </comment>
    <comment ref="D13" authorId="1" shapeId="0">
      <text>
        <r>
          <rPr>
            <sz val="9"/>
            <color indexed="81"/>
            <rFont val="Tahoma"/>
            <family val="2"/>
          </rPr>
          <t>Indicare l'anno di conseguimento della laurea</t>
        </r>
      </text>
    </comment>
    <comment ref="D14" authorId="1" shapeId="0">
      <text>
        <r>
          <rPr>
            <sz val="9"/>
            <color indexed="81"/>
            <rFont val="Tahoma"/>
            <family val="2"/>
          </rPr>
          <t>Indicare l'Ateneo presso cui si è conseguita la laurea (p.e. Università degli Studi di Milano)</t>
        </r>
      </text>
    </comment>
    <comment ref="D15" authorId="1" shapeId="0">
      <text>
        <r>
          <rPr>
            <sz val="9"/>
            <color indexed="81"/>
            <rFont val="Tahoma"/>
            <family val="2"/>
          </rPr>
          <t>Indicare il titolo della tesi di laurea</t>
        </r>
      </text>
    </comment>
    <comment ref="D16" authorId="1" shapeId="0">
      <text>
        <r>
          <rPr>
            <sz val="9"/>
            <color indexed="81"/>
            <rFont val="Tahoma"/>
            <family val="2"/>
          </rPr>
          <t>Indicare il voto conseguito dando evidenza anche al punteggio massimo conseguibile (p.e. 105/110 o 110/110 e lode)</t>
        </r>
      </text>
    </comment>
    <comment ref="D18" authorId="1" shapeId="0">
      <text>
        <r>
          <rPr>
            <sz val="9"/>
            <color indexed="81"/>
            <rFont val="Tahoma"/>
            <family val="2"/>
          </rPr>
          <t>Qualora la laurea conseguita sia di tipo "Specialistico", indicare la materia in cui si è conseguita la laurea di primo livello</t>
        </r>
      </text>
    </comment>
    <comment ref="D19" authorId="1" shapeId="0">
      <text>
        <r>
          <rPr>
            <sz val="9"/>
            <color indexed="81"/>
            <rFont val="Tahoma"/>
            <family val="2"/>
          </rPr>
          <t>Indicare l'anno di conseguimento della laurea di primo livello</t>
        </r>
      </text>
    </comment>
    <comment ref="D20" authorId="1" shapeId="0">
      <text>
        <r>
          <rPr>
            <sz val="9"/>
            <color indexed="81"/>
            <rFont val="Tahoma"/>
            <family val="2"/>
          </rPr>
          <t>Indicare l'Ateneo presso cui si è conseguita la laurea di primo livello (p.e. Università degli Studi di Milano)</t>
        </r>
      </text>
    </comment>
    <comment ref="D21" authorId="1" shapeId="0">
      <text>
        <r>
          <rPr>
            <sz val="9"/>
            <color indexed="81"/>
            <rFont val="Tahoma"/>
            <family val="2"/>
          </rPr>
          <t>Indicare il titolo della tesi di laurea di primo livello</t>
        </r>
      </text>
    </comment>
    <comment ref="D23" authorId="1" shapeId="0">
      <text>
        <r>
          <rPr>
            <sz val="9"/>
            <color indexed="81"/>
            <rFont val="Tahoma"/>
            <family val="2"/>
          </rPr>
          <t>Utilizzare la tendina per selezionare il tipo di laurea conseguita</t>
        </r>
      </text>
    </comment>
    <comment ref="D24" authorId="1" shapeId="0">
      <text>
        <r>
          <rPr>
            <sz val="9"/>
            <color indexed="81"/>
            <rFont val="Tahoma"/>
            <family val="2"/>
          </rPr>
          <t>Indicare la materia in cui si è conseguita la laurea (p.e. Ingegneria Meccanica)</t>
        </r>
      </text>
    </comment>
    <comment ref="D25" authorId="1" shapeId="0">
      <text>
        <r>
          <rPr>
            <sz val="9"/>
            <color indexed="81"/>
            <rFont val="Tahoma"/>
            <family val="2"/>
          </rPr>
          <t>Indicare l'anno di conseguimento della laurea</t>
        </r>
      </text>
    </comment>
    <comment ref="D26" authorId="1" shapeId="0">
      <text>
        <r>
          <rPr>
            <sz val="9"/>
            <color indexed="81"/>
            <rFont val="Tahoma"/>
            <family val="2"/>
          </rPr>
          <t>Indicare l'Ateneo presso cui si è conseguita la laurea (p.e. Università degli Studi di Milano)</t>
        </r>
      </text>
    </comment>
    <comment ref="D27" authorId="1" shapeId="0">
      <text>
        <r>
          <rPr>
            <sz val="9"/>
            <color indexed="81"/>
            <rFont val="Tahoma"/>
            <family val="2"/>
          </rPr>
          <t>Indicare il titolo della tesi di laurea</t>
        </r>
      </text>
    </comment>
    <comment ref="D28" authorId="1" shapeId="0">
      <text>
        <r>
          <rPr>
            <sz val="9"/>
            <color indexed="81"/>
            <rFont val="Tahoma"/>
            <family val="2"/>
          </rPr>
          <t>Indicare il voto conseguito dando evidenza anche al punteggio massimo conseguibile (p.e. 105/110 o 110/110 e lode)</t>
        </r>
      </text>
    </comment>
    <comment ref="D30" authorId="1" shapeId="0">
      <text>
        <r>
          <rPr>
            <sz val="9"/>
            <color indexed="81"/>
            <rFont val="Tahoma"/>
            <family val="2"/>
          </rPr>
          <t>Qualora la laurea conseguita sia di tipo "Specialistico", indicare la materia in cui si è conseguita la laurea di primo livello</t>
        </r>
      </text>
    </comment>
    <comment ref="D31" authorId="1" shapeId="0">
      <text>
        <r>
          <rPr>
            <sz val="9"/>
            <color indexed="81"/>
            <rFont val="Tahoma"/>
            <family val="2"/>
          </rPr>
          <t>Indicare l'anno di conseguimento della laurea di primo livello</t>
        </r>
      </text>
    </comment>
    <comment ref="D32" authorId="1" shapeId="0">
      <text>
        <r>
          <rPr>
            <sz val="9"/>
            <color indexed="81"/>
            <rFont val="Tahoma"/>
            <family val="2"/>
          </rPr>
          <t>Indicare l'Ateneo presso cui si è conseguita la laurea di primo livello (p.e. Università degli Studi di Milano)</t>
        </r>
      </text>
    </comment>
    <comment ref="D33" authorId="1" shapeId="0">
      <text>
        <r>
          <rPr>
            <sz val="9"/>
            <color indexed="81"/>
            <rFont val="Tahoma"/>
            <family val="2"/>
          </rPr>
          <t>Indicare il titolo della tesi di laurea di primo livello</t>
        </r>
      </text>
    </comment>
    <comment ref="D37" authorId="1" shapeId="0">
      <text>
        <r>
          <rPr>
            <sz val="9"/>
            <color indexed="81"/>
            <rFont val="Tahoma"/>
            <family val="2"/>
          </rPr>
          <t>Indicare la materia dell'eventuale dottorato conseguito (p.e. Ingegneria Meccanica)</t>
        </r>
      </text>
    </comment>
    <comment ref="D38" authorId="1" shapeId="0">
      <text>
        <r>
          <rPr>
            <sz val="9"/>
            <color indexed="81"/>
            <rFont val="Tahoma"/>
            <family val="2"/>
          </rPr>
          <t>Indicare l'anno di conseguimento dell'eventuale dottorato</t>
        </r>
      </text>
    </comment>
    <comment ref="D39" authorId="1" shapeId="0">
      <text>
        <r>
          <rPr>
            <sz val="9"/>
            <color indexed="81"/>
            <rFont val="Tahoma"/>
            <family val="2"/>
          </rPr>
          <t>Indicare l'Ateneo presso cui si è conseguito l'eventuale dottorato (p.e. Università degli Studi di Milano)</t>
        </r>
      </text>
    </comment>
    <comment ref="D40" authorId="1" shapeId="0">
      <text>
        <r>
          <rPr>
            <sz val="9"/>
            <color indexed="81"/>
            <rFont val="Tahoma"/>
            <family val="2"/>
          </rPr>
          <t>Indicare il titolo dell'eventuale tesi di dottorato</t>
        </r>
      </text>
    </comment>
    <comment ref="D41" authorId="1" shapeId="0">
      <text>
        <r>
          <rPr>
            <sz val="9"/>
            <color indexed="81"/>
            <rFont val="Tahoma"/>
            <family val="2"/>
          </rPr>
          <t>Indicare il voto conseguito dando evidenza anche al punteggio massimo conseguibile (p.e. 105/110 o 110/110 e lode)</t>
        </r>
      </text>
    </comment>
    <comment ref="D45" authorId="1" shapeId="0">
      <text>
        <r>
          <rPr>
            <sz val="9"/>
            <color indexed="81"/>
            <rFont val="Tahoma"/>
            <family val="2"/>
          </rPr>
          <t>Indicare la materia dell'eventuale master di secondo livello conseguito (p.e. MBA)</t>
        </r>
      </text>
    </comment>
    <comment ref="D46" authorId="1" shapeId="0">
      <text>
        <r>
          <rPr>
            <sz val="9"/>
            <color indexed="81"/>
            <rFont val="Tahoma"/>
            <family val="2"/>
          </rPr>
          <t>Indicare l'anno di conseguimento dell'eventuale master di secondo livello</t>
        </r>
      </text>
    </comment>
    <comment ref="D47" authorId="1" shapeId="0">
      <text>
        <r>
          <rPr>
            <sz val="9"/>
            <color indexed="81"/>
            <rFont val="Tahoma"/>
            <family val="2"/>
          </rPr>
          <t>Indicare l'Ateneo presso cui si è conseguito l'eventuale master di secondo livello (p.e. Università Bocconi)</t>
        </r>
      </text>
    </comment>
    <comment ref="D48" authorId="1" shapeId="0">
      <text>
        <r>
          <rPr>
            <sz val="9"/>
            <color indexed="81"/>
            <rFont val="Tahoma"/>
            <family val="2"/>
          </rPr>
          <t>Indicare il titolo dell'eventuale tesi di master di secondo livello</t>
        </r>
      </text>
    </comment>
    <comment ref="D49" authorId="1" shapeId="0">
      <text>
        <r>
          <rPr>
            <sz val="9"/>
            <color indexed="81"/>
            <rFont val="Tahoma"/>
            <family val="2"/>
          </rPr>
          <t>Indicare il voto conseguito dando evidenza anche al punteggio massimo conseguibile (p.e. 105/110 o 110/110 e lode)</t>
        </r>
      </text>
    </comment>
  </commentList>
</comments>
</file>

<file path=xl/comments3.xml><?xml version="1.0" encoding="utf-8"?>
<comments xmlns="http://schemas.openxmlformats.org/spreadsheetml/2006/main">
  <authors>
    <author>Carlo Borelli</author>
    <author>Carlo F. Borelli</author>
  </authors>
  <commentList>
    <comment ref="D7" authorId="0" shapeId="0">
      <text>
        <r>
          <rPr>
            <sz val="9"/>
            <color indexed="81"/>
            <rFont val="Tahoma"/>
            <family val="2"/>
          </rPr>
          <t>Campo a compilazione automatica</t>
        </r>
      </text>
    </comment>
    <comment ref="D12" authorId="1" shapeId="0">
      <text>
        <r>
          <rPr>
            <sz val="9"/>
            <color indexed="81"/>
            <rFont val="Tahoma"/>
            <family val="2"/>
          </rPr>
          <t xml:space="preserve">Indicare la data di inizio della collaborazione utilizzando il formato </t>
        </r>
        <r>
          <rPr>
            <b/>
            <sz val="9"/>
            <color indexed="81"/>
            <rFont val="Tahoma"/>
            <family val="2"/>
          </rPr>
          <t>gg/mm/aaaa</t>
        </r>
      </text>
    </comment>
    <comment ref="D13" authorId="1" shapeId="0">
      <text>
        <r>
          <rPr>
            <sz val="9"/>
            <color indexed="81"/>
            <rFont val="Tahoma"/>
            <family val="2"/>
          </rPr>
          <t xml:space="preserve">Indicare la data di fine della collaborazione utilizzando il formato </t>
        </r>
        <r>
          <rPr>
            <b/>
            <sz val="9"/>
            <color indexed="81"/>
            <rFont val="Tahoma"/>
            <family val="2"/>
          </rPr>
          <t>gg/mm/aaaa</t>
        </r>
        <r>
          <rPr>
            <sz val="9"/>
            <color indexed="81"/>
            <rFont val="Tahoma"/>
            <family val="2"/>
          </rPr>
          <t xml:space="preserve"> oppure indicare "In corso"</t>
        </r>
      </text>
    </comment>
    <comment ref="D14" authorId="0" shapeId="0">
      <text>
        <r>
          <rPr>
            <sz val="9"/>
            <color indexed="81"/>
            <rFont val="Tahoma"/>
            <family val="2"/>
          </rPr>
          <t>Indicare la denominazione del datore di lavoro/cliente</t>
        </r>
      </text>
    </comment>
    <comment ref="D15" authorId="0" shapeId="0">
      <text>
        <r>
          <rPr>
            <sz val="9"/>
            <color indexed="81"/>
            <rFont val="Tahoma"/>
            <family val="2"/>
          </rPr>
          <t>Indicare il comune in cui ha sede il datore di lavoro/cliente. In caso di sedi multiple indicare quella presso la quale si è operato/si opera</t>
        </r>
      </text>
    </comment>
    <comment ref="D16" authorId="0" shapeId="0">
      <text>
        <r>
          <rPr>
            <sz val="9"/>
            <color indexed="81"/>
            <rFont val="Tahoma"/>
            <family val="2"/>
          </rPr>
          <t>Indicare la provincia in cui ha sede il datore di lavoro/cliente. In caso di sedi multiple indicare quella presso la quale si è operato/si opera</t>
        </r>
      </text>
    </comment>
    <comment ref="D17" authorId="0" shapeId="0">
      <text>
        <r>
          <rPr>
            <sz val="9"/>
            <color indexed="81"/>
            <rFont val="Tahoma"/>
            <family val="2"/>
          </rPr>
          <t>Utilizzare la tendina per selezionare il tipo e la dimensione del datore di lavoro/cliente</t>
        </r>
      </text>
    </comment>
    <comment ref="D18" authorId="0" shapeId="0">
      <text>
        <r>
          <rPr>
            <sz val="9"/>
            <color indexed="81"/>
            <rFont val="Tahoma"/>
            <family val="2"/>
          </rPr>
          <t>Indicare il settore di attività in cui opera il datore di lavoro/cliente. In caso di settori multipli indicare quello in cui si è operato/si opera</t>
        </r>
      </text>
    </comment>
    <comment ref="D19" authorId="0" shapeId="0">
      <text>
        <r>
          <rPr>
            <sz val="9"/>
            <color indexed="81"/>
            <rFont val="Tahoma"/>
            <family val="2"/>
          </rPr>
          <t>Utilizzare la tendina per selezionare l'ambito di attività in cui opera il datore di lavoro/cliente. In caso di ambiti multipli indicare quello in cui si è operato/si opera</t>
        </r>
      </text>
    </comment>
    <comment ref="D20" authorId="0" shapeId="0">
      <text>
        <r>
          <rPr>
            <sz val="9"/>
            <color indexed="81"/>
            <rFont val="Tahoma"/>
            <family val="2"/>
          </rPr>
          <t>Utilizzare la tendina per selezionare la macro-area di riferimento</t>
        </r>
      </text>
    </comment>
    <comment ref="D21" authorId="0" shapeId="0">
      <text>
        <r>
          <rPr>
            <sz val="9"/>
            <color indexed="81"/>
            <rFont val="Tahoma"/>
            <family val="2"/>
          </rPr>
          <t>Indicare le attività svolte per il datore di lavoro/cliente</t>
        </r>
      </text>
    </comment>
    <comment ref="D22" authorId="0" shapeId="0">
      <text>
        <r>
          <rPr>
            <sz val="9"/>
            <color indexed="81"/>
            <rFont val="Tahoma"/>
            <family val="2"/>
          </rPr>
          <t>Indicare le principali responsabilità affidate dal datore di lavoro/cliente</t>
        </r>
      </text>
    </comment>
    <comment ref="D24" authorId="1" shapeId="0">
      <text>
        <r>
          <rPr>
            <sz val="9"/>
            <color indexed="81"/>
            <rFont val="Tahoma"/>
            <family val="2"/>
          </rPr>
          <t xml:space="preserve">Indicare la data di inizio della collaborazione utilizzando il formato </t>
        </r>
        <r>
          <rPr>
            <b/>
            <sz val="9"/>
            <color indexed="81"/>
            <rFont val="Tahoma"/>
            <family val="2"/>
          </rPr>
          <t>gg/mm/aaaa</t>
        </r>
      </text>
    </comment>
    <comment ref="D25" authorId="1" shapeId="0">
      <text>
        <r>
          <rPr>
            <sz val="9"/>
            <color indexed="81"/>
            <rFont val="Tahoma"/>
            <family val="2"/>
          </rPr>
          <t xml:space="preserve">Indicare la data di fine della collaborazione utilizzando il formato </t>
        </r>
        <r>
          <rPr>
            <b/>
            <sz val="9"/>
            <color indexed="81"/>
            <rFont val="Tahoma"/>
            <family val="2"/>
          </rPr>
          <t>gg/mm/aaaa</t>
        </r>
        <r>
          <rPr>
            <sz val="9"/>
            <color indexed="81"/>
            <rFont val="Tahoma"/>
            <family val="2"/>
          </rPr>
          <t xml:space="preserve"> oppure indicare "In corso"</t>
        </r>
      </text>
    </comment>
    <comment ref="D26" authorId="0" shapeId="0">
      <text>
        <r>
          <rPr>
            <sz val="9"/>
            <color indexed="81"/>
            <rFont val="Tahoma"/>
            <family val="2"/>
          </rPr>
          <t>Indicare la denominazione del datore di lavoro/cliente</t>
        </r>
      </text>
    </comment>
    <comment ref="D27" authorId="0" shapeId="0">
      <text>
        <r>
          <rPr>
            <sz val="9"/>
            <color indexed="81"/>
            <rFont val="Tahoma"/>
            <family val="2"/>
          </rPr>
          <t>Indicare il comune in cui ha sede il datore di lavoro/cliente. In caso di sedi multiple indicare quella presso la quale si è operato/si opera</t>
        </r>
      </text>
    </comment>
    <comment ref="D28" authorId="0" shapeId="0">
      <text>
        <r>
          <rPr>
            <sz val="9"/>
            <color indexed="81"/>
            <rFont val="Tahoma"/>
            <family val="2"/>
          </rPr>
          <t>Indicare la provincia in cui ha sede il datore di lavoro/cliente. In caso di sedi multiple indicare quella presso la quale si è operato/si opera</t>
        </r>
      </text>
    </comment>
    <comment ref="D29" authorId="0" shapeId="0">
      <text>
        <r>
          <rPr>
            <sz val="9"/>
            <color indexed="81"/>
            <rFont val="Tahoma"/>
            <family val="2"/>
          </rPr>
          <t>Utilizzare la tendina per selezionare il tipo e la dimensione del datore di lavoro/cliente</t>
        </r>
      </text>
    </comment>
    <comment ref="D30" authorId="0" shapeId="0">
      <text>
        <r>
          <rPr>
            <sz val="9"/>
            <color indexed="81"/>
            <rFont val="Tahoma"/>
            <family val="2"/>
          </rPr>
          <t>Indicare il settore di attività in cui opera il datore di lavoro/cliente. In caso di settori multipli indicare quello in cui si è operato/si opera</t>
        </r>
      </text>
    </comment>
    <comment ref="D31" authorId="0" shapeId="0">
      <text>
        <r>
          <rPr>
            <sz val="9"/>
            <color indexed="81"/>
            <rFont val="Tahoma"/>
            <family val="2"/>
          </rPr>
          <t>Utilizzare la tendina per selezionare l'ambito di attività in cui opera il datore di lavoro/cliente. In caso di ambiti multipli indicare quello in cui si è operato/si opera</t>
        </r>
      </text>
    </comment>
    <comment ref="D32" authorId="0" shapeId="0">
      <text>
        <r>
          <rPr>
            <sz val="9"/>
            <color indexed="81"/>
            <rFont val="Tahoma"/>
            <family val="2"/>
          </rPr>
          <t>Utilizzare la tendina per selezionare la macro-area di riferimento</t>
        </r>
      </text>
    </comment>
    <comment ref="D33" authorId="0" shapeId="0">
      <text>
        <r>
          <rPr>
            <sz val="9"/>
            <color indexed="81"/>
            <rFont val="Tahoma"/>
            <family val="2"/>
          </rPr>
          <t>Indicare le attività svolte per il datore di lavoro/cliente</t>
        </r>
      </text>
    </comment>
    <comment ref="D34" authorId="0" shapeId="0">
      <text>
        <r>
          <rPr>
            <sz val="9"/>
            <color indexed="81"/>
            <rFont val="Tahoma"/>
            <family val="2"/>
          </rPr>
          <t>Indicare le principali responsabilità affidate dal datore di lavoro/cliente</t>
        </r>
      </text>
    </comment>
    <comment ref="D36" authorId="1" shapeId="0">
      <text>
        <r>
          <rPr>
            <sz val="9"/>
            <color indexed="81"/>
            <rFont val="Tahoma"/>
            <family val="2"/>
          </rPr>
          <t xml:space="preserve">Indicare la data di inizio della collaborazione utilizzando il formato </t>
        </r>
        <r>
          <rPr>
            <b/>
            <sz val="9"/>
            <color indexed="81"/>
            <rFont val="Tahoma"/>
            <family val="2"/>
          </rPr>
          <t>gg/mm/aaaa</t>
        </r>
      </text>
    </comment>
    <comment ref="D37" authorId="1" shapeId="0">
      <text>
        <r>
          <rPr>
            <sz val="9"/>
            <color indexed="81"/>
            <rFont val="Tahoma"/>
            <family val="2"/>
          </rPr>
          <t xml:space="preserve">Indicare la data di fine della collaborazione utilizzando il formato </t>
        </r>
        <r>
          <rPr>
            <b/>
            <sz val="9"/>
            <color indexed="81"/>
            <rFont val="Tahoma"/>
            <family val="2"/>
          </rPr>
          <t>gg/mm/aaaa</t>
        </r>
        <r>
          <rPr>
            <sz val="9"/>
            <color indexed="81"/>
            <rFont val="Tahoma"/>
            <family val="2"/>
          </rPr>
          <t xml:space="preserve"> oppure indicare "In corso"</t>
        </r>
      </text>
    </comment>
    <comment ref="D38" authorId="0" shapeId="0">
      <text>
        <r>
          <rPr>
            <sz val="9"/>
            <color indexed="81"/>
            <rFont val="Tahoma"/>
            <family val="2"/>
          </rPr>
          <t>Indicare la denominazione del datore di lavoro/cliente</t>
        </r>
      </text>
    </comment>
    <comment ref="D39" authorId="0" shapeId="0">
      <text>
        <r>
          <rPr>
            <sz val="9"/>
            <color indexed="81"/>
            <rFont val="Tahoma"/>
            <family val="2"/>
          </rPr>
          <t>Indicare il comune in cui ha sede il datore di lavoro/cliente. In caso di sedi multiple indicare quella presso la quale si è operato/si opera</t>
        </r>
      </text>
    </comment>
    <comment ref="D40" authorId="0" shapeId="0">
      <text>
        <r>
          <rPr>
            <sz val="9"/>
            <color indexed="81"/>
            <rFont val="Tahoma"/>
            <family val="2"/>
          </rPr>
          <t>Indicare la provincia in cui ha sede il datore di lavoro/cliente. In caso di sedi multiple indicare quella presso la quale si è operato/si opera</t>
        </r>
      </text>
    </comment>
    <comment ref="D41" authorId="0" shapeId="0">
      <text>
        <r>
          <rPr>
            <sz val="9"/>
            <color indexed="81"/>
            <rFont val="Tahoma"/>
            <family val="2"/>
          </rPr>
          <t>Utilizzare la tendina per selezionare il tipo e la dimensione del datore di lavoro/cliente</t>
        </r>
      </text>
    </comment>
    <comment ref="D42" authorId="0" shapeId="0">
      <text>
        <r>
          <rPr>
            <sz val="9"/>
            <color indexed="81"/>
            <rFont val="Tahoma"/>
            <family val="2"/>
          </rPr>
          <t>Indicare il settore di attività in cui opera il datore di lavoro/cliente. In caso di settori multipli indicare quello in cui si è operato/si opera</t>
        </r>
      </text>
    </comment>
    <comment ref="D43" authorId="0" shapeId="0">
      <text>
        <r>
          <rPr>
            <sz val="9"/>
            <color indexed="81"/>
            <rFont val="Tahoma"/>
            <family val="2"/>
          </rPr>
          <t>Utilizzare la tendina per selezionare l'ambito di attività in cui opera il datore di lavoro/cliente. In caso di ambiti multipli indicare quello in cui si è operato/si opera</t>
        </r>
      </text>
    </comment>
    <comment ref="D44" authorId="0" shapeId="0">
      <text>
        <r>
          <rPr>
            <sz val="9"/>
            <color indexed="81"/>
            <rFont val="Tahoma"/>
            <family val="2"/>
          </rPr>
          <t>Utilizzare la tendina per selezionare la macro-area di riferimento</t>
        </r>
      </text>
    </comment>
    <comment ref="D45" authorId="0" shapeId="0">
      <text>
        <r>
          <rPr>
            <sz val="9"/>
            <color indexed="81"/>
            <rFont val="Tahoma"/>
            <family val="2"/>
          </rPr>
          <t>Indicare le attività svolte per il datore di lavoro/cliente</t>
        </r>
      </text>
    </comment>
    <comment ref="D46" authorId="0" shapeId="0">
      <text>
        <r>
          <rPr>
            <sz val="9"/>
            <color indexed="81"/>
            <rFont val="Tahoma"/>
            <family val="2"/>
          </rPr>
          <t>Indicare le principali responsabilità affidate dal datore di lavoro/cliente</t>
        </r>
      </text>
    </comment>
    <comment ref="D48" authorId="1" shapeId="0">
      <text>
        <r>
          <rPr>
            <sz val="9"/>
            <color indexed="81"/>
            <rFont val="Tahoma"/>
            <family val="2"/>
          </rPr>
          <t xml:space="preserve">Indicare la data di inizio della collaborazione utilizzando il formato </t>
        </r>
        <r>
          <rPr>
            <b/>
            <sz val="9"/>
            <color indexed="81"/>
            <rFont val="Tahoma"/>
            <family val="2"/>
          </rPr>
          <t>gg/mm/aaaa</t>
        </r>
      </text>
    </comment>
    <comment ref="D49" authorId="1" shapeId="0">
      <text>
        <r>
          <rPr>
            <sz val="9"/>
            <color indexed="81"/>
            <rFont val="Tahoma"/>
            <family val="2"/>
          </rPr>
          <t xml:space="preserve">Indicare la data di fine della collaborazione utilizzando il formato </t>
        </r>
        <r>
          <rPr>
            <b/>
            <sz val="9"/>
            <color indexed="81"/>
            <rFont val="Tahoma"/>
            <family val="2"/>
          </rPr>
          <t>gg/mm/aaaa</t>
        </r>
        <r>
          <rPr>
            <sz val="9"/>
            <color indexed="81"/>
            <rFont val="Tahoma"/>
            <family val="2"/>
          </rPr>
          <t xml:space="preserve"> oppure indicare "In corso"</t>
        </r>
      </text>
    </comment>
    <comment ref="D50" authorId="0" shapeId="0">
      <text>
        <r>
          <rPr>
            <sz val="9"/>
            <color indexed="81"/>
            <rFont val="Tahoma"/>
            <family val="2"/>
          </rPr>
          <t>Indicare la denominazione del datore di lavoro/cliente</t>
        </r>
      </text>
    </comment>
    <comment ref="D51" authorId="0" shapeId="0">
      <text>
        <r>
          <rPr>
            <sz val="9"/>
            <color indexed="81"/>
            <rFont val="Tahoma"/>
            <family val="2"/>
          </rPr>
          <t>Indicare il comune in cui ha sede il datore di lavoro/cliente. In caso di sedi multiple indicare quella presso la quale si è operato/si opera</t>
        </r>
      </text>
    </comment>
    <comment ref="D52" authorId="0" shapeId="0">
      <text>
        <r>
          <rPr>
            <sz val="9"/>
            <color indexed="81"/>
            <rFont val="Tahoma"/>
            <family val="2"/>
          </rPr>
          <t>Indicare la provincia in cui ha sede il datore di lavoro/cliente. In caso di sedi multiple indicare quella presso la quale si è operato/si opera</t>
        </r>
      </text>
    </comment>
    <comment ref="D53" authorId="0" shapeId="0">
      <text>
        <r>
          <rPr>
            <sz val="9"/>
            <color indexed="81"/>
            <rFont val="Tahoma"/>
            <family val="2"/>
          </rPr>
          <t>Utilizzare la tendina per selezionare il tipo e la dimensione del datore di lavoro/cliente</t>
        </r>
      </text>
    </comment>
    <comment ref="D54" authorId="0" shapeId="0">
      <text>
        <r>
          <rPr>
            <sz val="9"/>
            <color indexed="81"/>
            <rFont val="Tahoma"/>
            <family val="2"/>
          </rPr>
          <t>Indicare il settore di attività in cui opera il datore di lavoro/cliente. In caso di settori multipli indicare quello in cui si è operato/si opera</t>
        </r>
      </text>
    </comment>
    <comment ref="D55" authorId="0" shapeId="0">
      <text>
        <r>
          <rPr>
            <sz val="9"/>
            <color indexed="81"/>
            <rFont val="Tahoma"/>
            <family val="2"/>
          </rPr>
          <t>Utilizzare la tendina per selezionare l'ambito di attività in cui opera il datore di lavoro/cliente. In caso di ambiti multipli indicare quello in cui si è operato/si opera</t>
        </r>
      </text>
    </comment>
    <comment ref="D56" authorId="0" shapeId="0">
      <text>
        <r>
          <rPr>
            <sz val="9"/>
            <color indexed="81"/>
            <rFont val="Tahoma"/>
            <family val="2"/>
          </rPr>
          <t>Utilizzare la tendina per selezionare la macro-area di riferimento</t>
        </r>
      </text>
    </comment>
    <comment ref="D57" authorId="0" shapeId="0">
      <text>
        <r>
          <rPr>
            <sz val="9"/>
            <color indexed="81"/>
            <rFont val="Tahoma"/>
            <family val="2"/>
          </rPr>
          <t>Indicare le attività svolte per il datore di lavoro/cliente</t>
        </r>
      </text>
    </comment>
    <comment ref="D58" authorId="0" shapeId="0">
      <text>
        <r>
          <rPr>
            <sz val="9"/>
            <color indexed="81"/>
            <rFont val="Tahoma"/>
            <family val="2"/>
          </rPr>
          <t>Indicare le principali responsabilità affidate dal datore di lavoro/cliente</t>
        </r>
      </text>
    </comment>
    <comment ref="D60" authorId="1" shapeId="0">
      <text>
        <r>
          <rPr>
            <sz val="9"/>
            <color indexed="81"/>
            <rFont val="Tahoma"/>
            <family val="2"/>
          </rPr>
          <t xml:space="preserve">Indicare la data di inizio della collaborazione utilizzando il formato </t>
        </r>
        <r>
          <rPr>
            <b/>
            <sz val="9"/>
            <color indexed="81"/>
            <rFont val="Tahoma"/>
            <family val="2"/>
          </rPr>
          <t>gg/mm/aaaa</t>
        </r>
      </text>
    </comment>
    <comment ref="D61" authorId="1" shapeId="0">
      <text>
        <r>
          <rPr>
            <sz val="9"/>
            <color indexed="81"/>
            <rFont val="Tahoma"/>
            <family val="2"/>
          </rPr>
          <t xml:space="preserve">Indicare la data di fine della collaborazione utilizzando il formato </t>
        </r>
        <r>
          <rPr>
            <b/>
            <sz val="9"/>
            <color indexed="81"/>
            <rFont val="Tahoma"/>
            <family val="2"/>
          </rPr>
          <t>gg/mm/aaaa</t>
        </r>
        <r>
          <rPr>
            <sz val="9"/>
            <color indexed="81"/>
            <rFont val="Tahoma"/>
            <family val="2"/>
          </rPr>
          <t xml:space="preserve"> oppure indicare "In corso"</t>
        </r>
      </text>
    </comment>
    <comment ref="D62" authorId="0" shapeId="0">
      <text>
        <r>
          <rPr>
            <sz val="9"/>
            <color indexed="81"/>
            <rFont val="Tahoma"/>
            <family val="2"/>
          </rPr>
          <t>Indicare la denominazione del datore di lavoro/cliente</t>
        </r>
      </text>
    </comment>
    <comment ref="D63" authorId="0" shapeId="0">
      <text>
        <r>
          <rPr>
            <sz val="9"/>
            <color indexed="81"/>
            <rFont val="Tahoma"/>
            <family val="2"/>
          </rPr>
          <t>Indicare il comune in cui ha sede il datore di lavoro/cliente. In caso di sedi multiple indicare quella presso la quale si è operato/si opera</t>
        </r>
      </text>
    </comment>
    <comment ref="D64" authorId="0" shapeId="0">
      <text>
        <r>
          <rPr>
            <sz val="9"/>
            <color indexed="81"/>
            <rFont val="Tahoma"/>
            <family val="2"/>
          </rPr>
          <t>Indicare la provincia in cui ha sede il datore di lavoro/cliente. In caso di sedi multiple indicare quella presso la quale si è operato/si opera</t>
        </r>
      </text>
    </comment>
    <comment ref="D65" authorId="0" shapeId="0">
      <text>
        <r>
          <rPr>
            <sz val="9"/>
            <color indexed="81"/>
            <rFont val="Tahoma"/>
            <family val="2"/>
          </rPr>
          <t>Utilizzare la tendina per selezionare il tipo e la dimensione del datore di lavoro/cliente</t>
        </r>
      </text>
    </comment>
    <comment ref="D66" authorId="0" shapeId="0">
      <text>
        <r>
          <rPr>
            <sz val="9"/>
            <color indexed="81"/>
            <rFont val="Tahoma"/>
            <family val="2"/>
          </rPr>
          <t>Indicare il settore di attività in cui opera il datore di lavoro/cliente. In caso di settori multipli indicare quello in cui si è operato/si opera</t>
        </r>
      </text>
    </comment>
    <comment ref="D67" authorId="0" shapeId="0">
      <text>
        <r>
          <rPr>
            <sz val="9"/>
            <color indexed="81"/>
            <rFont val="Tahoma"/>
            <family val="2"/>
          </rPr>
          <t>Utilizzare la tendina per selezionare l'ambito di attività in cui opera il datore di lavoro/cliente. In caso di ambiti multipli indicare quello in cui si è operato/si opera</t>
        </r>
      </text>
    </comment>
    <comment ref="D68" authorId="0" shapeId="0">
      <text>
        <r>
          <rPr>
            <sz val="9"/>
            <color indexed="81"/>
            <rFont val="Tahoma"/>
            <family val="2"/>
          </rPr>
          <t>Utilizzare la tendina per selezionare la macro-area di riferimento</t>
        </r>
      </text>
    </comment>
    <comment ref="D69" authorId="0" shapeId="0">
      <text>
        <r>
          <rPr>
            <sz val="9"/>
            <color indexed="81"/>
            <rFont val="Tahoma"/>
            <family val="2"/>
          </rPr>
          <t>Indicare le attività svolte per il datore di lavoro/cliente</t>
        </r>
      </text>
    </comment>
    <comment ref="D70" authorId="0" shapeId="0">
      <text>
        <r>
          <rPr>
            <sz val="9"/>
            <color indexed="81"/>
            <rFont val="Tahoma"/>
            <family val="2"/>
          </rPr>
          <t>Indicare le principali responsabilità affidate dal datore di lavoro/cliente</t>
        </r>
      </text>
    </comment>
    <comment ref="D72" authorId="1" shapeId="0">
      <text>
        <r>
          <rPr>
            <sz val="9"/>
            <color indexed="81"/>
            <rFont val="Tahoma"/>
            <family val="2"/>
          </rPr>
          <t xml:space="preserve">Indicare la data di inizio della collaborazione utilizzando il formato </t>
        </r>
        <r>
          <rPr>
            <b/>
            <sz val="9"/>
            <color indexed="81"/>
            <rFont val="Tahoma"/>
            <family val="2"/>
          </rPr>
          <t>gg/mm/aaaa</t>
        </r>
      </text>
    </comment>
    <comment ref="D73" authorId="1" shapeId="0">
      <text>
        <r>
          <rPr>
            <sz val="9"/>
            <color indexed="81"/>
            <rFont val="Tahoma"/>
            <family val="2"/>
          </rPr>
          <t xml:space="preserve">Indicare la data di fine della collaborazione utilizzando il formato </t>
        </r>
        <r>
          <rPr>
            <b/>
            <sz val="9"/>
            <color indexed="81"/>
            <rFont val="Tahoma"/>
            <family val="2"/>
          </rPr>
          <t>gg/mm/aaaa</t>
        </r>
        <r>
          <rPr>
            <sz val="9"/>
            <color indexed="81"/>
            <rFont val="Tahoma"/>
            <family val="2"/>
          </rPr>
          <t xml:space="preserve"> oppure indicare "In corso"</t>
        </r>
      </text>
    </comment>
    <comment ref="D74" authorId="0" shapeId="0">
      <text>
        <r>
          <rPr>
            <sz val="9"/>
            <color indexed="81"/>
            <rFont val="Tahoma"/>
            <family val="2"/>
          </rPr>
          <t>Indicare la denominazione del datore di lavoro/cliente</t>
        </r>
      </text>
    </comment>
    <comment ref="D75" authorId="0" shapeId="0">
      <text>
        <r>
          <rPr>
            <sz val="9"/>
            <color indexed="81"/>
            <rFont val="Tahoma"/>
            <family val="2"/>
          </rPr>
          <t>Indicare il comune in cui ha sede il datore di lavoro/cliente. In caso di sedi multiple indicare quella presso la quale si è operato/si opera</t>
        </r>
      </text>
    </comment>
    <comment ref="D76" authorId="0" shapeId="0">
      <text>
        <r>
          <rPr>
            <sz val="9"/>
            <color indexed="81"/>
            <rFont val="Tahoma"/>
            <family val="2"/>
          </rPr>
          <t>Indicare la provincia in cui ha sede il datore di lavoro/cliente. In caso di sedi multiple indicare quella presso la quale si è operato/si opera</t>
        </r>
      </text>
    </comment>
    <comment ref="D77" authorId="0" shapeId="0">
      <text>
        <r>
          <rPr>
            <sz val="9"/>
            <color indexed="81"/>
            <rFont val="Tahoma"/>
            <family val="2"/>
          </rPr>
          <t>Utilizzare la tendina per selezionare il tipo e la dimensione del datore di lavoro/cliente</t>
        </r>
      </text>
    </comment>
    <comment ref="D78" authorId="0" shapeId="0">
      <text>
        <r>
          <rPr>
            <sz val="9"/>
            <color indexed="81"/>
            <rFont val="Tahoma"/>
            <family val="2"/>
          </rPr>
          <t>Indicare il settore di attività in cui opera il datore di lavoro/cliente. In caso di settori multipli indicare quello in cui si è operato/si opera</t>
        </r>
      </text>
    </comment>
    <comment ref="D79" authorId="0" shapeId="0">
      <text>
        <r>
          <rPr>
            <sz val="9"/>
            <color indexed="81"/>
            <rFont val="Tahoma"/>
            <family val="2"/>
          </rPr>
          <t>Utilizzare la tendina per selezionare l'ambito di attività in cui opera il datore di lavoro/cliente. In caso di ambiti multipli indicare quello in cui si è operato/si opera</t>
        </r>
      </text>
    </comment>
    <comment ref="D80" authorId="0" shapeId="0">
      <text>
        <r>
          <rPr>
            <sz val="9"/>
            <color indexed="81"/>
            <rFont val="Tahoma"/>
            <family val="2"/>
          </rPr>
          <t>Utilizzare la tendina per selezionare la macro-area di riferimento</t>
        </r>
      </text>
    </comment>
    <comment ref="D81" authorId="0" shapeId="0">
      <text>
        <r>
          <rPr>
            <sz val="9"/>
            <color indexed="81"/>
            <rFont val="Tahoma"/>
            <family val="2"/>
          </rPr>
          <t>Indicare le attività svolte per il datore di lavoro/cliente</t>
        </r>
      </text>
    </comment>
    <comment ref="D82" authorId="0" shapeId="0">
      <text>
        <r>
          <rPr>
            <sz val="9"/>
            <color indexed="81"/>
            <rFont val="Tahoma"/>
            <family val="2"/>
          </rPr>
          <t>Indicare le principali responsabilità affidate dal datore di lavoro/cliente</t>
        </r>
      </text>
    </comment>
    <comment ref="D84" authorId="1" shapeId="0">
      <text>
        <r>
          <rPr>
            <sz val="9"/>
            <color indexed="81"/>
            <rFont val="Tahoma"/>
            <family val="2"/>
          </rPr>
          <t xml:space="preserve">Indicare la data di inizio della collaborazione utilizzando il formato </t>
        </r>
        <r>
          <rPr>
            <b/>
            <sz val="9"/>
            <color indexed="81"/>
            <rFont val="Tahoma"/>
            <family val="2"/>
          </rPr>
          <t>gg/mm/aaaa</t>
        </r>
      </text>
    </comment>
    <comment ref="D85" authorId="1" shapeId="0">
      <text>
        <r>
          <rPr>
            <sz val="9"/>
            <color indexed="81"/>
            <rFont val="Tahoma"/>
            <family val="2"/>
          </rPr>
          <t xml:space="preserve">Indicare la data di fine della collaborazione utilizzando il formato </t>
        </r>
        <r>
          <rPr>
            <b/>
            <sz val="9"/>
            <color indexed="81"/>
            <rFont val="Tahoma"/>
            <family val="2"/>
          </rPr>
          <t>gg/mm/aaaa</t>
        </r>
        <r>
          <rPr>
            <sz val="9"/>
            <color indexed="81"/>
            <rFont val="Tahoma"/>
            <family val="2"/>
          </rPr>
          <t xml:space="preserve"> oppure indicare "In corso"</t>
        </r>
      </text>
    </comment>
    <comment ref="D86" authorId="0" shapeId="0">
      <text>
        <r>
          <rPr>
            <sz val="9"/>
            <color indexed="81"/>
            <rFont val="Tahoma"/>
            <family val="2"/>
          </rPr>
          <t>Indicare la denominazione del datore di lavoro/cliente</t>
        </r>
      </text>
    </comment>
    <comment ref="D87" authorId="0" shapeId="0">
      <text>
        <r>
          <rPr>
            <sz val="9"/>
            <color indexed="81"/>
            <rFont val="Tahoma"/>
            <family val="2"/>
          </rPr>
          <t>Indicare il comune in cui ha sede il datore di lavoro/cliente. In caso di sedi multiple indicare quella presso la quale si è operato/si opera</t>
        </r>
      </text>
    </comment>
    <comment ref="D88" authorId="0" shapeId="0">
      <text>
        <r>
          <rPr>
            <sz val="9"/>
            <color indexed="81"/>
            <rFont val="Tahoma"/>
            <family val="2"/>
          </rPr>
          <t>Indicare la provincia in cui ha sede il datore di lavoro/cliente. In caso di sedi multiple indicare quella presso la quale si è operato/si opera</t>
        </r>
      </text>
    </comment>
    <comment ref="D89" authorId="0" shapeId="0">
      <text>
        <r>
          <rPr>
            <sz val="9"/>
            <color indexed="81"/>
            <rFont val="Tahoma"/>
            <family val="2"/>
          </rPr>
          <t>Utilizzare la tendina per selezionare il tipo e la dimensione del datore di lavoro/cliente</t>
        </r>
      </text>
    </comment>
    <comment ref="D90" authorId="0" shapeId="0">
      <text>
        <r>
          <rPr>
            <sz val="9"/>
            <color indexed="81"/>
            <rFont val="Tahoma"/>
            <family val="2"/>
          </rPr>
          <t>Indicare il settore di attività in cui opera il datore di lavoro/cliente. In caso di settori multipli indicare quello in cui si è operato/si opera</t>
        </r>
      </text>
    </comment>
    <comment ref="D91" authorId="0" shapeId="0">
      <text>
        <r>
          <rPr>
            <sz val="9"/>
            <color indexed="81"/>
            <rFont val="Tahoma"/>
            <family val="2"/>
          </rPr>
          <t>Utilizzare la tendina per selezionare l'ambito di attività in cui opera il datore di lavoro/cliente. In caso di ambiti multipli indicare quello in cui si è operato/si opera</t>
        </r>
      </text>
    </comment>
    <comment ref="D92" authorId="0" shapeId="0">
      <text>
        <r>
          <rPr>
            <sz val="9"/>
            <color indexed="81"/>
            <rFont val="Tahoma"/>
            <family val="2"/>
          </rPr>
          <t>Utilizzare la tendina per selezionare la macro-area di riferimento</t>
        </r>
      </text>
    </comment>
    <comment ref="D93" authorId="0" shapeId="0">
      <text>
        <r>
          <rPr>
            <sz val="9"/>
            <color indexed="81"/>
            <rFont val="Tahoma"/>
            <family val="2"/>
          </rPr>
          <t>Indicare le attività svolte per il datore di lavoro/cliente</t>
        </r>
      </text>
    </comment>
    <comment ref="D94" authorId="0" shapeId="0">
      <text>
        <r>
          <rPr>
            <sz val="9"/>
            <color indexed="81"/>
            <rFont val="Tahoma"/>
            <family val="2"/>
          </rPr>
          <t>Indicare le principali responsabilità affidate dal datore di lavoro/cliente</t>
        </r>
      </text>
    </comment>
    <comment ref="D96" authorId="1" shapeId="0">
      <text>
        <r>
          <rPr>
            <sz val="9"/>
            <color indexed="81"/>
            <rFont val="Tahoma"/>
            <family val="2"/>
          </rPr>
          <t xml:space="preserve">Indicare la data di inizio della collaborazione utilizzando il formato </t>
        </r>
        <r>
          <rPr>
            <b/>
            <sz val="9"/>
            <color indexed="81"/>
            <rFont val="Tahoma"/>
            <family val="2"/>
          </rPr>
          <t>gg/mm/aaaa</t>
        </r>
      </text>
    </comment>
    <comment ref="D97" authorId="1" shapeId="0">
      <text>
        <r>
          <rPr>
            <sz val="9"/>
            <color indexed="81"/>
            <rFont val="Tahoma"/>
            <family val="2"/>
          </rPr>
          <t xml:space="preserve">Indicare la data di fine della collaborazione utilizzando il formato </t>
        </r>
        <r>
          <rPr>
            <b/>
            <sz val="9"/>
            <color indexed="81"/>
            <rFont val="Tahoma"/>
            <family val="2"/>
          </rPr>
          <t>gg/mm/aaaa</t>
        </r>
        <r>
          <rPr>
            <sz val="9"/>
            <color indexed="81"/>
            <rFont val="Tahoma"/>
            <family val="2"/>
          </rPr>
          <t xml:space="preserve"> oppure indicare "In corso"</t>
        </r>
      </text>
    </comment>
    <comment ref="D98" authorId="0" shapeId="0">
      <text>
        <r>
          <rPr>
            <sz val="9"/>
            <color indexed="81"/>
            <rFont val="Tahoma"/>
            <family val="2"/>
          </rPr>
          <t>Indicare la denominazione del datore di lavoro/cliente</t>
        </r>
      </text>
    </comment>
    <comment ref="D99" authorId="0" shapeId="0">
      <text>
        <r>
          <rPr>
            <sz val="9"/>
            <color indexed="81"/>
            <rFont val="Tahoma"/>
            <family val="2"/>
          </rPr>
          <t>Indicare il comune in cui ha sede il datore di lavoro/cliente. In caso di sedi multiple indicare quella presso la quale si è operato/si opera</t>
        </r>
      </text>
    </comment>
    <comment ref="D100" authorId="0" shapeId="0">
      <text>
        <r>
          <rPr>
            <sz val="9"/>
            <color indexed="81"/>
            <rFont val="Tahoma"/>
            <family val="2"/>
          </rPr>
          <t>Indicare la provincia in cui ha sede il datore di lavoro/cliente. In caso di sedi multiple indicare quella presso la quale si è operato/si opera</t>
        </r>
      </text>
    </comment>
    <comment ref="D101" authorId="0" shapeId="0">
      <text>
        <r>
          <rPr>
            <sz val="9"/>
            <color indexed="81"/>
            <rFont val="Tahoma"/>
            <family val="2"/>
          </rPr>
          <t>Utilizzare la tendina per selezionare il tipo e la dimensione del datore di lavoro/cliente</t>
        </r>
      </text>
    </comment>
    <comment ref="D102" authorId="0" shapeId="0">
      <text>
        <r>
          <rPr>
            <sz val="9"/>
            <color indexed="81"/>
            <rFont val="Tahoma"/>
            <family val="2"/>
          </rPr>
          <t>Indicare il settore di attività in cui opera il datore di lavoro/cliente. In caso di settori multipli indicare quello in cui si è operato/si opera</t>
        </r>
      </text>
    </comment>
    <comment ref="D103" authorId="0" shapeId="0">
      <text>
        <r>
          <rPr>
            <sz val="9"/>
            <color indexed="81"/>
            <rFont val="Tahoma"/>
            <family val="2"/>
          </rPr>
          <t>Utilizzare la tendina per selezionare l'ambito di attività in cui opera il datore di lavoro/cliente. In caso di ambiti multipli indicare quello in cui si è operato/si opera</t>
        </r>
      </text>
    </comment>
    <comment ref="D104" authorId="0" shapeId="0">
      <text>
        <r>
          <rPr>
            <sz val="9"/>
            <color indexed="81"/>
            <rFont val="Tahoma"/>
            <family val="2"/>
          </rPr>
          <t>Utilizzare la tendina per selezionare la macro-area di riferimento</t>
        </r>
      </text>
    </comment>
    <comment ref="D105" authorId="0" shapeId="0">
      <text>
        <r>
          <rPr>
            <sz val="9"/>
            <color indexed="81"/>
            <rFont val="Tahoma"/>
            <family val="2"/>
          </rPr>
          <t>Indicare le attività svolte per il datore di lavoro/cliente</t>
        </r>
      </text>
    </comment>
    <comment ref="D106" authorId="0" shapeId="0">
      <text>
        <r>
          <rPr>
            <sz val="9"/>
            <color indexed="81"/>
            <rFont val="Tahoma"/>
            <family val="2"/>
          </rPr>
          <t>Indicare le principali responsabilità affidate dal datore di lavoro/cliente</t>
        </r>
      </text>
    </comment>
    <comment ref="D108" authorId="1" shapeId="0">
      <text>
        <r>
          <rPr>
            <sz val="9"/>
            <color indexed="81"/>
            <rFont val="Tahoma"/>
            <family val="2"/>
          </rPr>
          <t xml:space="preserve">Indicare la data di inizio della collaborazione utilizzando il formato </t>
        </r>
        <r>
          <rPr>
            <b/>
            <sz val="9"/>
            <color indexed="81"/>
            <rFont val="Tahoma"/>
            <family val="2"/>
          </rPr>
          <t>gg/mm/aaaa</t>
        </r>
      </text>
    </comment>
    <comment ref="D109" authorId="1" shapeId="0">
      <text>
        <r>
          <rPr>
            <sz val="9"/>
            <color indexed="81"/>
            <rFont val="Tahoma"/>
            <family val="2"/>
          </rPr>
          <t xml:space="preserve">Indicare la data di fine della collaborazione utilizzando il formato </t>
        </r>
        <r>
          <rPr>
            <b/>
            <sz val="9"/>
            <color indexed="81"/>
            <rFont val="Tahoma"/>
            <family val="2"/>
          </rPr>
          <t>gg/mm/aaaa</t>
        </r>
        <r>
          <rPr>
            <sz val="9"/>
            <color indexed="81"/>
            <rFont val="Tahoma"/>
            <family val="2"/>
          </rPr>
          <t xml:space="preserve"> oppure indicare "In corso"</t>
        </r>
      </text>
    </comment>
    <comment ref="D110" authorId="0" shapeId="0">
      <text>
        <r>
          <rPr>
            <sz val="9"/>
            <color indexed="81"/>
            <rFont val="Tahoma"/>
            <family val="2"/>
          </rPr>
          <t>Indicare la denominazione del datore di lavoro/cliente</t>
        </r>
      </text>
    </comment>
    <comment ref="D111" authorId="0" shapeId="0">
      <text>
        <r>
          <rPr>
            <sz val="9"/>
            <color indexed="81"/>
            <rFont val="Tahoma"/>
            <family val="2"/>
          </rPr>
          <t>Indicare il comune in cui ha sede il datore di lavoro/cliente. In caso di sedi multiple indicare quella presso la quale si è operato/si opera</t>
        </r>
      </text>
    </comment>
    <comment ref="D112" authorId="0" shapeId="0">
      <text>
        <r>
          <rPr>
            <sz val="9"/>
            <color indexed="81"/>
            <rFont val="Tahoma"/>
            <family val="2"/>
          </rPr>
          <t>Indicare la provincia in cui ha sede il datore di lavoro/cliente. In caso di sedi multiple indicare quella presso la quale si è operato/si opera</t>
        </r>
      </text>
    </comment>
    <comment ref="D113" authorId="0" shapeId="0">
      <text>
        <r>
          <rPr>
            <sz val="9"/>
            <color indexed="81"/>
            <rFont val="Tahoma"/>
            <family val="2"/>
          </rPr>
          <t>Utilizzare la tendina per selezionare il tipo e la dimensione del datore di lavoro/cliente</t>
        </r>
      </text>
    </comment>
    <comment ref="D114" authorId="0" shapeId="0">
      <text>
        <r>
          <rPr>
            <sz val="9"/>
            <color indexed="81"/>
            <rFont val="Tahoma"/>
            <family val="2"/>
          </rPr>
          <t>Indicare il settore di attività in cui opera il datore di lavoro/cliente. In caso di settori multipli indicare quello in cui si è operato/si opera</t>
        </r>
      </text>
    </comment>
    <comment ref="D115" authorId="0" shapeId="0">
      <text>
        <r>
          <rPr>
            <sz val="9"/>
            <color indexed="81"/>
            <rFont val="Tahoma"/>
            <family val="2"/>
          </rPr>
          <t>Utilizzare la tendina per selezionare l'ambito di attività in cui opera il datore di lavoro/cliente. In caso di ambiti multipli indicare quello in cui si è operato/si opera</t>
        </r>
      </text>
    </comment>
    <comment ref="D116" authorId="0" shapeId="0">
      <text>
        <r>
          <rPr>
            <sz val="9"/>
            <color indexed="81"/>
            <rFont val="Tahoma"/>
            <family val="2"/>
          </rPr>
          <t>Utilizzare la tendina per selezionare la macro-area di riferimento</t>
        </r>
      </text>
    </comment>
    <comment ref="D117" authorId="0" shapeId="0">
      <text>
        <r>
          <rPr>
            <sz val="9"/>
            <color indexed="81"/>
            <rFont val="Tahoma"/>
            <family val="2"/>
          </rPr>
          <t>Indicare le attività svolte per il datore di lavoro/cliente</t>
        </r>
      </text>
    </comment>
    <comment ref="D118" authorId="0" shapeId="0">
      <text>
        <r>
          <rPr>
            <sz val="9"/>
            <color indexed="81"/>
            <rFont val="Tahoma"/>
            <family val="2"/>
          </rPr>
          <t>Indicare le principali responsabilità affidate dal datore di lavoro/cliente</t>
        </r>
      </text>
    </comment>
    <comment ref="D120" authorId="1" shapeId="0">
      <text>
        <r>
          <rPr>
            <sz val="9"/>
            <color indexed="81"/>
            <rFont val="Tahoma"/>
            <family val="2"/>
          </rPr>
          <t xml:space="preserve">Indicare la data di inizio della collaborazione utilizzando il formato </t>
        </r>
        <r>
          <rPr>
            <b/>
            <sz val="9"/>
            <color indexed="81"/>
            <rFont val="Tahoma"/>
            <family val="2"/>
          </rPr>
          <t>gg/mm/aaaa</t>
        </r>
      </text>
    </comment>
    <comment ref="D121" authorId="1" shapeId="0">
      <text>
        <r>
          <rPr>
            <sz val="9"/>
            <color indexed="81"/>
            <rFont val="Tahoma"/>
            <family val="2"/>
          </rPr>
          <t xml:space="preserve">Indicare la data di fine della collaborazione utilizzando il formato </t>
        </r>
        <r>
          <rPr>
            <b/>
            <sz val="9"/>
            <color indexed="81"/>
            <rFont val="Tahoma"/>
            <family val="2"/>
          </rPr>
          <t>gg/mm/aaaa</t>
        </r>
        <r>
          <rPr>
            <sz val="9"/>
            <color indexed="81"/>
            <rFont val="Tahoma"/>
            <family val="2"/>
          </rPr>
          <t xml:space="preserve"> oppure indicare "In corso"</t>
        </r>
      </text>
    </comment>
    <comment ref="D122" authorId="0" shapeId="0">
      <text>
        <r>
          <rPr>
            <sz val="9"/>
            <color indexed="81"/>
            <rFont val="Tahoma"/>
            <family val="2"/>
          </rPr>
          <t>Indicare la denominazione del datore di lavoro/cliente</t>
        </r>
      </text>
    </comment>
    <comment ref="D123" authorId="0" shapeId="0">
      <text>
        <r>
          <rPr>
            <sz val="9"/>
            <color indexed="81"/>
            <rFont val="Tahoma"/>
            <family val="2"/>
          </rPr>
          <t>Indicare il comune in cui ha sede il datore di lavoro/cliente. In caso di sedi multiple indicare quella presso la quale si è operato/si opera</t>
        </r>
      </text>
    </comment>
    <comment ref="D124" authorId="0" shapeId="0">
      <text>
        <r>
          <rPr>
            <sz val="9"/>
            <color indexed="81"/>
            <rFont val="Tahoma"/>
            <family val="2"/>
          </rPr>
          <t>Indicare la provincia in cui ha sede il datore di lavoro/cliente. In caso di sedi multiple indicare quella presso la quale si è operato/si opera</t>
        </r>
      </text>
    </comment>
    <comment ref="D125" authorId="0" shapeId="0">
      <text>
        <r>
          <rPr>
            <sz val="9"/>
            <color indexed="81"/>
            <rFont val="Tahoma"/>
            <family val="2"/>
          </rPr>
          <t>Utilizzare la tendina per selezionare il tipo e la dimensione del datore di lavoro/cliente</t>
        </r>
      </text>
    </comment>
    <comment ref="D126" authorId="0" shapeId="0">
      <text>
        <r>
          <rPr>
            <sz val="9"/>
            <color indexed="81"/>
            <rFont val="Tahoma"/>
            <family val="2"/>
          </rPr>
          <t>Indicare il settore di attività in cui opera il datore di lavoro/cliente. In caso di settori multipli indicare quello in cui si è operato/si opera</t>
        </r>
      </text>
    </comment>
    <comment ref="D127" authorId="0" shapeId="0">
      <text>
        <r>
          <rPr>
            <sz val="9"/>
            <color indexed="81"/>
            <rFont val="Tahoma"/>
            <family val="2"/>
          </rPr>
          <t>Utilizzare la tendina per selezionare l'ambito di attività in cui opera il datore di lavoro/cliente. In caso di ambiti multipli indicare quello in cui si è operato/si opera</t>
        </r>
      </text>
    </comment>
    <comment ref="D128" authorId="0" shapeId="0">
      <text>
        <r>
          <rPr>
            <sz val="9"/>
            <color indexed="81"/>
            <rFont val="Tahoma"/>
            <family val="2"/>
          </rPr>
          <t>Utilizzare la tendina per selezionare la macro-area di riferimento</t>
        </r>
      </text>
    </comment>
    <comment ref="D129" authorId="0" shapeId="0">
      <text>
        <r>
          <rPr>
            <sz val="9"/>
            <color indexed="81"/>
            <rFont val="Tahoma"/>
            <family val="2"/>
          </rPr>
          <t>Indicare le attività svolte per il datore di lavoro/cliente</t>
        </r>
      </text>
    </comment>
    <comment ref="D130" authorId="0" shapeId="0">
      <text>
        <r>
          <rPr>
            <sz val="9"/>
            <color indexed="81"/>
            <rFont val="Tahoma"/>
            <family val="2"/>
          </rPr>
          <t>Indicare le principali responsabilità affidate dal datore di lavoro/cliente</t>
        </r>
      </text>
    </comment>
  </commentList>
</comments>
</file>

<file path=xl/comments4.xml><?xml version="1.0" encoding="utf-8"?>
<comments xmlns="http://schemas.openxmlformats.org/spreadsheetml/2006/main">
  <authors>
    <author>Carlo Borelli</author>
  </authors>
  <commentList>
    <comment ref="D7" authorId="0" shapeId="0">
      <text>
        <r>
          <rPr>
            <sz val="9"/>
            <color indexed="81"/>
            <rFont val="Tahoma"/>
            <family val="2"/>
          </rPr>
          <t>Campo a compilazione automatica</t>
        </r>
      </text>
    </comment>
    <comment ref="D12" authorId="0" shapeId="0">
      <text>
        <r>
          <rPr>
            <sz val="9"/>
            <color indexed="81"/>
            <rFont val="Tahoma"/>
            <family val="2"/>
          </rPr>
          <t>Indicare la denominazione dell'ente promotore del bando pubblico valutato (p.e. Regione Lombardia, Fondazione CARIPLO, MIUR, MISE, Governo francese, Commissione europea, etc.)</t>
        </r>
      </text>
    </comment>
    <comment ref="D13" authorId="0" shapeId="0">
      <text>
        <r>
          <rPr>
            <sz val="9"/>
            <color indexed="81"/>
            <rFont val="Tahoma"/>
            <family val="2"/>
          </rPr>
          <t>Utilizzare la tendina per selezionare l'ambito di rilevanza geografica del bando pubblico valutato</t>
        </r>
      </text>
    </comment>
    <comment ref="D14" authorId="0" shapeId="0">
      <text>
        <r>
          <rPr>
            <sz val="9"/>
            <color indexed="81"/>
            <rFont val="Tahoma"/>
            <family val="2"/>
          </rPr>
          <t>Utilizzare la tendina per selezionare la tematica rilevante per il bando pubblico valutato</t>
        </r>
      </text>
    </comment>
    <comment ref="D15" authorId="0" shapeId="0">
      <text>
        <r>
          <rPr>
            <sz val="9"/>
            <color indexed="81"/>
            <rFont val="Tahoma"/>
            <family val="2"/>
          </rPr>
          <t>Indicare i riferimenti relativi al bando pubblico valutato dando conto, anche, degli estremi di pubblicazione (p.e. GUUE, GURI, BURL, etc.)</t>
        </r>
      </text>
    </comment>
    <comment ref="D16" authorId="0" shapeId="0">
      <text>
        <r>
          <rPr>
            <sz val="9"/>
            <color indexed="81"/>
            <rFont val="Tahoma"/>
            <family val="2"/>
          </rPr>
          <t>Descrivere sinteticamente gli obiettivi specifici del bando pubblico valutato</t>
        </r>
      </text>
    </comment>
    <comment ref="D17" authorId="0" shapeId="0">
      <text>
        <r>
          <rPr>
            <sz val="9"/>
            <color indexed="81"/>
            <rFont val="Tahoma"/>
            <family val="2"/>
          </rPr>
          <t>Indicare l'anno di pubblicazione del bando pubblico valutato</t>
        </r>
      </text>
    </comment>
    <comment ref="D18" authorId="0" shapeId="0">
      <text>
        <r>
          <rPr>
            <sz val="9"/>
            <color indexed="81"/>
            <rFont val="Tahoma"/>
            <family val="2"/>
          </rPr>
          <t>Utilizzare la tendina per selezionare il numero di progetti valutati nell'ambito del bando pubblico descritto</t>
        </r>
      </text>
    </comment>
    <comment ref="D19" authorId="0" shapeId="0">
      <text>
        <r>
          <rPr>
            <sz val="9"/>
            <color indexed="81"/>
            <rFont val="Tahoma"/>
            <family val="2"/>
          </rPr>
          <t>Utilizzare la tendina per selezionare la classe di investimento medio dei progetti valutati nell'ambito del bando pubblico descritto</t>
        </r>
      </text>
    </comment>
    <comment ref="D21" authorId="0" shapeId="0">
      <text>
        <r>
          <rPr>
            <sz val="9"/>
            <color indexed="81"/>
            <rFont val="Tahoma"/>
            <family val="2"/>
          </rPr>
          <t>Indicare la denominazione dell'ente promotore del bando pubblico valutato (p.e. Regione Lombardia, Fondazione CARIPLO, MIUR, MISE, Governo francese, Commissione europea, etc.)</t>
        </r>
      </text>
    </comment>
    <comment ref="D22" authorId="0" shapeId="0">
      <text>
        <r>
          <rPr>
            <sz val="9"/>
            <color indexed="81"/>
            <rFont val="Tahoma"/>
            <family val="2"/>
          </rPr>
          <t>Utilizzare la tendina per selezionare l'ambito di rilevanza geografica del bando pubblico valutato</t>
        </r>
      </text>
    </comment>
    <comment ref="D23" authorId="0" shapeId="0">
      <text>
        <r>
          <rPr>
            <sz val="9"/>
            <color indexed="81"/>
            <rFont val="Tahoma"/>
            <family val="2"/>
          </rPr>
          <t>Utilizzare la tendina per selezionare la tematica rilevante per il bando pubblico valutato</t>
        </r>
      </text>
    </comment>
    <comment ref="D24" authorId="0" shapeId="0">
      <text>
        <r>
          <rPr>
            <sz val="9"/>
            <color indexed="81"/>
            <rFont val="Tahoma"/>
            <family val="2"/>
          </rPr>
          <t>Indicare i riferimenti relativi al bando pubblico valutato dando conto, anche, degli estremi di pubblicazione (p.e. GUUE, GURI, BURL, etc.)</t>
        </r>
      </text>
    </comment>
    <comment ref="D25" authorId="0" shapeId="0">
      <text>
        <r>
          <rPr>
            <sz val="9"/>
            <color indexed="81"/>
            <rFont val="Tahoma"/>
            <family val="2"/>
          </rPr>
          <t>Descrivere sinteticamente gli obiettivi specifici del bando pubblico valutato</t>
        </r>
      </text>
    </comment>
    <comment ref="D26" authorId="0" shapeId="0">
      <text>
        <r>
          <rPr>
            <sz val="9"/>
            <color indexed="81"/>
            <rFont val="Tahoma"/>
            <family val="2"/>
          </rPr>
          <t>Indicare l'anno di pubblicazione del bando pubblico valutato</t>
        </r>
      </text>
    </comment>
    <comment ref="D27" authorId="0" shapeId="0">
      <text>
        <r>
          <rPr>
            <sz val="9"/>
            <color indexed="81"/>
            <rFont val="Tahoma"/>
            <family val="2"/>
          </rPr>
          <t>Utilizzare la tendina per selezionare il numero di progetti valutati nell'ambito del bando pubblico descritto</t>
        </r>
      </text>
    </comment>
    <comment ref="D28" authorId="0" shapeId="0">
      <text>
        <r>
          <rPr>
            <sz val="9"/>
            <color indexed="81"/>
            <rFont val="Tahoma"/>
            <family val="2"/>
          </rPr>
          <t>Utilizzare la tendina per selezionare la classe di investimento medio dei progetti valutati nell'ambito del bando pubblico descritto</t>
        </r>
      </text>
    </comment>
    <comment ref="D30" authorId="0" shapeId="0">
      <text>
        <r>
          <rPr>
            <sz val="9"/>
            <color indexed="81"/>
            <rFont val="Tahoma"/>
            <family val="2"/>
          </rPr>
          <t>Indicare la denominazione dell'ente promotore del bando pubblico valutato (p.e. Regione Lombardia, Fondazione CARIPLO, MIUR, MISE, Governo francese, Commissione europea, etc.)</t>
        </r>
      </text>
    </comment>
    <comment ref="D31" authorId="0" shapeId="0">
      <text>
        <r>
          <rPr>
            <sz val="9"/>
            <color indexed="81"/>
            <rFont val="Tahoma"/>
            <family val="2"/>
          </rPr>
          <t>Utilizzare la tendina per selezionare l'ambito di rilevanza geografica del bando pubblico valutato</t>
        </r>
      </text>
    </comment>
    <comment ref="D32" authorId="0" shapeId="0">
      <text>
        <r>
          <rPr>
            <sz val="9"/>
            <color indexed="81"/>
            <rFont val="Tahoma"/>
            <family val="2"/>
          </rPr>
          <t>Utilizzare la tendina per selezionare la tematica rilevante per il bando pubblico valutato</t>
        </r>
      </text>
    </comment>
    <comment ref="D33" authorId="0" shapeId="0">
      <text>
        <r>
          <rPr>
            <sz val="9"/>
            <color indexed="81"/>
            <rFont val="Tahoma"/>
            <family val="2"/>
          </rPr>
          <t>Indicare i riferimenti relativi al bando pubblico valutato dando conto, anche, degli estremi di pubblicazione (p.e. GUUE, GURI, BURL, etc.)</t>
        </r>
      </text>
    </comment>
    <comment ref="D34" authorId="0" shapeId="0">
      <text>
        <r>
          <rPr>
            <sz val="9"/>
            <color indexed="81"/>
            <rFont val="Tahoma"/>
            <family val="2"/>
          </rPr>
          <t>Descrivere sinteticamente gli obiettivi specifici del bando pubblico valutato</t>
        </r>
      </text>
    </comment>
    <comment ref="D35" authorId="0" shapeId="0">
      <text>
        <r>
          <rPr>
            <sz val="9"/>
            <color indexed="81"/>
            <rFont val="Tahoma"/>
            <family val="2"/>
          </rPr>
          <t>Indicare l'anno di pubblicazione del bando pubblico valutato</t>
        </r>
      </text>
    </comment>
    <comment ref="D36" authorId="0" shapeId="0">
      <text>
        <r>
          <rPr>
            <sz val="9"/>
            <color indexed="81"/>
            <rFont val="Tahoma"/>
            <family val="2"/>
          </rPr>
          <t>Utilizzare la tendina per selezionare il numero di progetti valutati nell'ambito del bando pubblico descritto</t>
        </r>
      </text>
    </comment>
    <comment ref="D37" authorId="0" shapeId="0">
      <text>
        <r>
          <rPr>
            <sz val="9"/>
            <color indexed="81"/>
            <rFont val="Tahoma"/>
            <family val="2"/>
          </rPr>
          <t>Utilizzare la tendina per selezionare la classe di investimento medio dei progetti valutati nell'ambito del bando pubblico descritto</t>
        </r>
      </text>
    </comment>
  </commentList>
</comments>
</file>

<file path=xl/comments5.xml><?xml version="1.0" encoding="utf-8"?>
<comments xmlns="http://schemas.openxmlformats.org/spreadsheetml/2006/main">
  <authors>
    <author>Carlo Borelli</author>
  </authors>
  <commentList>
    <comment ref="D7" authorId="0" shapeId="0">
      <text>
        <r>
          <rPr>
            <sz val="9"/>
            <color indexed="81"/>
            <rFont val="Tahoma"/>
            <family val="2"/>
          </rPr>
          <t>Campo a compilazione automatica</t>
        </r>
      </text>
    </comment>
    <comment ref="D11" authorId="0" shapeId="0">
      <text>
        <r>
          <rPr>
            <sz val="9"/>
            <color indexed="81"/>
            <rFont val="Tahoma"/>
            <family val="2"/>
          </rPr>
          <t>Campo a compilazione automatica</t>
        </r>
      </text>
    </comment>
    <comment ref="D12" authorId="0" shapeId="0">
      <text>
        <r>
          <rPr>
            <sz val="9"/>
            <color indexed="81"/>
            <rFont val="Tahoma"/>
            <family val="2"/>
          </rPr>
          <t>Campo a compilazione automatica</t>
        </r>
      </text>
    </comment>
    <comment ref="D13" authorId="0" shapeId="0">
      <text>
        <r>
          <rPr>
            <sz val="9"/>
            <color indexed="81"/>
            <rFont val="Tahoma"/>
            <family val="2"/>
          </rPr>
          <t>Campo a compilazione automatica</t>
        </r>
      </text>
    </comment>
    <comment ref="D14" authorId="0" shapeId="0">
      <text>
        <r>
          <rPr>
            <sz val="9"/>
            <color indexed="81"/>
            <rFont val="Tahoma"/>
            <family val="2"/>
          </rPr>
          <t>Campo a compilazione automatica</t>
        </r>
      </text>
    </comment>
    <comment ref="D16" authorId="0" shapeId="0">
      <text>
        <r>
          <rPr>
            <sz val="9"/>
            <color indexed="81"/>
            <rFont val="Tahoma"/>
            <family val="2"/>
          </rPr>
          <t>Campo a compilazione automatica</t>
        </r>
      </text>
    </comment>
    <comment ref="D17" authorId="0" shapeId="0">
      <text>
        <r>
          <rPr>
            <sz val="9"/>
            <color indexed="81"/>
            <rFont val="Tahoma"/>
            <family val="2"/>
          </rPr>
          <t>Campo a compilazione automatica</t>
        </r>
      </text>
    </comment>
    <comment ref="D18" authorId="0" shapeId="0">
      <text>
        <r>
          <rPr>
            <sz val="9"/>
            <color indexed="81"/>
            <rFont val="Tahoma"/>
            <family val="2"/>
          </rPr>
          <t>Campo a compilazione automatica</t>
        </r>
      </text>
    </comment>
    <comment ref="D19" authorId="0" shapeId="0">
      <text>
        <r>
          <rPr>
            <sz val="9"/>
            <color indexed="81"/>
            <rFont val="Tahoma"/>
            <family val="2"/>
          </rPr>
          <t>Campo a compilazione automatica</t>
        </r>
      </text>
    </comment>
    <comment ref="D22" authorId="0" shapeId="0">
      <text>
        <r>
          <rPr>
            <sz val="9"/>
            <color indexed="81"/>
            <rFont val="Tahoma"/>
            <family val="2"/>
          </rPr>
          <t xml:space="preserve">Descrivere quanto richiesto mantenendosi </t>
        </r>
        <r>
          <rPr>
            <b/>
            <sz val="9"/>
            <color indexed="81"/>
            <rFont val="Tahoma"/>
            <family val="2"/>
          </rPr>
          <t>tassativamente</t>
        </r>
        <r>
          <rPr>
            <sz val="9"/>
            <color indexed="81"/>
            <rFont val="Tahoma"/>
            <family val="2"/>
          </rPr>
          <t xml:space="preserve"> entro lo spazio dato</t>
        </r>
      </text>
    </comment>
    <comment ref="D24" authorId="0" shapeId="0">
      <text>
        <r>
          <rPr>
            <sz val="9"/>
            <color indexed="81"/>
            <rFont val="Tahoma"/>
            <family val="2"/>
          </rPr>
          <t>Campo a compilazione automatica</t>
        </r>
      </text>
    </comment>
    <comment ref="D25" authorId="0" shapeId="0">
      <text>
        <r>
          <rPr>
            <sz val="9"/>
            <color indexed="81"/>
            <rFont val="Tahoma"/>
            <family val="2"/>
          </rPr>
          <t>Campo a compilazione automatica</t>
        </r>
      </text>
    </comment>
    <comment ref="D26" authorId="0" shapeId="0">
      <text>
        <r>
          <rPr>
            <sz val="9"/>
            <color indexed="81"/>
            <rFont val="Tahoma"/>
            <family val="2"/>
          </rPr>
          <t>Campo a compilazione automatica</t>
        </r>
      </text>
    </comment>
    <comment ref="D27" authorId="0" shapeId="0">
      <text>
        <r>
          <rPr>
            <sz val="9"/>
            <color indexed="81"/>
            <rFont val="Tahoma"/>
            <family val="2"/>
          </rPr>
          <t>Campo a compilazione automatica</t>
        </r>
      </text>
    </comment>
    <comment ref="D28" authorId="0" shapeId="0">
      <text>
        <r>
          <rPr>
            <sz val="9"/>
            <color indexed="81"/>
            <rFont val="Tahoma"/>
            <family val="2"/>
          </rPr>
          <t>Campo a compilazione automatica</t>
        </r>
      </text>
    </comment>
    <comment ref="D29" authorId="0" shapeId="0">
      <text>
        <r>
          <rPr>
            <sz val="9"/>
            <color indexed="81"/>
            <rFont val="Tahoma"/>
            <family val="2"/>
          </rPr>
          <t>Campo a compilazione automatica</t>
        </r>
      </text>
    </comment>
    <comment ref="D30" authorId="0" shapeId="0">
      <text>
        <r>
          <rPr>
            <sz val="9"/>
            <color indexed="81"/>
            <rFont val="Tahoma"/>
            <family val="2"/>
          </rPr>
          <t>Campo a compilazione automatica</t>
        </r>
      </text>
    </comment>
    <comment ref="D31" authorId="0" shapeId="0">
      <text>
        <r>
          <rPr>
            <sz val="9"/>
            <color indexed="81"/>
            <rFont val="Tahoma"/>
            <family val="2"/>
          </rPr>
          <t>Campo a compilazione automatica</t>
        </r>
      </text>
    </comment>
    <comment ref="D32" authorId="0" shapeId="0">
      <text>
        <r>
          <rPr>
            <sz val="9"/>
            <color indexed="81"/>
            <rFont val="Tahoma"/>
            <family val="2"/>
          </rPr>
          <t>Campo a compilazione automatica</t>
        </r>
      </text>
    </comment>
    <comment ref="D33" authorId="0" shapeId="0">
      <text>
        <r>
          <rPr>
            <sz val="9"/>
            <color indexed="81"/>
            <rFont val="Tahoma"/>
            <family val="2"/>
          </rPr>
          <t>Campo a compilazione automatica</t>
        </r>
      </text>
    </comment>
    <comment ref="D35" authorId="0" shapeId="0">
      <text>
        <r>
          <rPr>
            <sz val="9"/>
            <color indexed="81"/>
            <rFont val="Tahoma"/>
            <family val="2"/>
          </rPr>
          <t xml:space="preserve">Descrivere quanto richiesto mantenendosi </t>
        </r>
        <r>
          <rPr>
            <b/>
            <sz val="9"/>
            <color indexed="81"/>
            <rFont val="Tahoma"/>
            <family val="2"/>
          </rPr>
          <t>tassativamente</t>
        </r>
        <r>
          <rPr>
            <sz val="9"/>
            <color indexed="81"/>
            <rFont val="Tahoma"/>
            <family val="2"/>
          </rPr>
          <t xml:space="preserve"> entro lo spazio dato</t>
        </r>
      </text>
    </comment>
    <comment ref="D39" authorId="0" shapeId="0">
      <text>
        <r>
          <rPr>
            <sz val="9"/>
            <color indexed="81"/>
            <rFont val="Tahoma"/>
            <family val="2"/>
          </rPr>
          <t>Campo a compilazione automatica</t>
        </r>
      </text>
    </comment>
    <comment ref="D40" authorId="0" shapeId="0">
      <text>
        <r>
          <rPr>
            <sz val="9"/>
            <color indexed="81"/>
            <rFont val="Tahoma"/>
            <family val="2"/>
          </rPr>
          <t>Campo a compilazione automatica</t>
        </r>
      </text>
    </comment>
    <comment ref="D41" authorId="0" shapeId="0">
      <text>
        <r>
          <rPr>
            <sz val="9"/>
            <color indexed="81"/>
            <rFont val="Tahoma"/>
            <family val="2"/>
          </rPr>
          <t>Campo a compilazione automatica</t>
        </r>
      </text>
    </comment>
    <comment ref="D42" authorId="0" shapeId="0">
      <text>
        <r>
          <rPr>
            <sz val="9"/>
            <color indexed="81"/>
            <rFont val="Tahoma"/>
            <family val="2"/>
          </rPr>
          <t>Campo a compilazione automatica</t>
        </r>
      </text>
    </comment>
    <comment ref="D44" authorId="0" shapeId="0">
      <text>
        <r>
          <rPr>
            <sz val="9"/>
            <color indexed="81"/>
            <rFont val="Tahoma"/>
            <family val="2"/>
          </rPr>
          <t>Campo a compilazione automatica</t>
        </r>
      </text>
    </comment>
    <comment ref="D45" authorId="0" shapeId="0">
      <text>
        <r>
          <rPr>
            <sz val="9"/>
            <color indexed="81"/>
            <rFont val="Tahoma"/>
            <family val="2"/>
          </rPr>
          <t>Campo a compilazione automatica</t>
        </r>
      </text>
    </comment>
    <comment ref="D46" authorId="0" shapeId="0">
      <text>
        <r>
          <rPr>
            <sz val="9"/>
            <color indexed="81"/>
            <rFont val="Tahoma"/>
            <family val="2"/>
          </rPr>
          <t>Campo a compilazione automatica</t>
        </r>
      </text>
    </comment>
    <comment ref="D47" authorId="0" shapeId="0">
      <text>
        <r>
          <rPr>
            <sz val="9"/>
            <color indexed="81"/>
            <rFont val="Tahoma"/>
            <family val="2"/>
          </rPr>
          <t>Campo a compilazione automatica</t>
        </r>
      </text>
    </comment>
    <comment ref="D50" authorId="0" shapeId="0">
      <text>
        <r>
          <rPr>
            <sz val="9"/>
            <color indexed="81"/>
            <rFont val="Tahoma"/>
            <family val="2"/>
          </rPr>
          <t xml:space="preserve">Descrivere quanto richiesto mantenendosi </t>
        </r>
        <r>
          <rPr>
            <b/>
            <sz val="9"/>
            <color indexed="81"/>
            <rFont val="Tahoma"/>
            <family val="2"/>
          </rPr>
          <t>tassativamente</t>
        </r>
        <r>
          <rPr>
            <sz val="9"/>
            <color indexed="81"/>
            <rFont val="Tahoma"/>
            <family val="2"/>
          </rPr>
          <t xml:space="preserve"> entro lo spazio dato</t>
        </r>
      </text>
    </comment>
    <comment ref="D52" authorId="0" shapeId="0">
      <text>
        <r>
          <rPr>
            <sz val="9"/>
            <color indexed="81"/>
            <rFont val="Tahoma"/>
            <family val="2"/>
          </rPr>
          <t>Campo a compilazione automatica</t>
        </r>
      </text>
    </comment>
    <comment ref="D53" authorId="0" shapeId="0">
      <text>
        <r>
          <rPr>
            <sz val="9"/>
            <color indexed="81"/>
            <rFont val="Tahoma"/>
            <family val="2"/>
          </rPr>
          <t>Campo a compilazione automatica</t>
        </r>
      </text>
    </comment>
    <comment ref="D54" authorId="0" shapeId="0">
      <text>
        <r>
          <rPr>
            <sz val="9"/>
            <color indexed="81"/>
            <rFont val="Tahoma"/>
            <family val="2"/>
          </rPr>
          <t>Campo a compilazione automatica</t>
        </r>
      </text>
    </comment>
    <comment ref="D55" authorId="0" shapeId="0">
      <text>
        <r>
          <rPr>
            <sz val="9"/>
            <color indexed="81"/>
            <rFont val="Tahoma"/>
            <family val="2"/>
          </rPr>
          <t>Campo a compilazione automatica</t>
        </r>
      </text>
    </comment>
    <comment ref="D56" authorId="0" shapeId="0">
      <text>
        <r>
          <rPr>
            <sz val="9"/>
            <color indexed="81"/>
            <rFont val="Tahoma"/>
            <family val="2"/>
          </rPr>
          <t>Campo a compilazione automatica</t>
        </r>
      </text>
    </comment>
    <comment ref="D57" authorId="0" shapeId="0">
      <text>
        <r>
          <rPr>
            <sz val="9"/>
            <color indexed="81"/>
            <rFont val="Tahoma"/>
            <family val="2"/>
          </rPr>
          <t>Campo a compilazione automatica</t>
        </r>
      </text>
    </comment>
    <comment ref="D58" authorId="0" shapeId="0">
      <text>
        <r>
          <rPr>
            <sz val="9"/>
            <color indexed="81"/>
            <rFont val="Tahoma"/>
            <family val="2"/>
          </rPr>
          <t>Campo a compilazione automatica</t>
        </r>
      </text>
    </comment>
    <comment ref="D59" authorId="0" shapeId="0">
      <text>
        <r>
          <rPr>
            <sz val="9"/>
            <color indexed="81"/>
            <rFont val="Tahoma"/>
            <family val="2"/>
          </rPr>
          <t>Campo a compilazione automatica</t>
        </r>
      </text>
    </comment>
    <comment ref="D60" authorId="0" shapeId="0">
      <text>
        <r>
          <rPr>
            <sz val="9"/>
            <color indexed="81"/>
            <rFont val="Tahoma"/>
            <family val="2"/>
          </rPr>
          <t>Campo a compilazione automatica</t>
        </r>
      </text>
    </comment>
    <comment ref="D61" authorId="0" shapeId="0">
      <text>
        <r>
          <rPr>
            <sz val="9"/>
            <color indexed="81"/>
            <rFont val="Tahoma"/>
            <family val="2"/>
          </rPr>
          <t>Campo a compilazione automatica</t>
        </r>
      </text>
    </comment>
    <comment ref="D64" authorId="0" shapeId="0">
      <text>
        <r>
          <rPr>
            <sz val="9"/>
            <color indexed="81"/>
            <rFont val="Tahoma"/>
            <family val="2"/>
          </rPr>
          <t xml:space="preserve">Descrivere quanto richiesto mantenendosi </t>
        </r>
        <r>
          <rPr>
            <b/>
            <sz val="9"/>
            <color indexed="81"/>
            <rFont val="Tahoma"/>
            <family val="2"/>
          </rPr>
          <t>tassativamente</t>
        </r>
        <r>
          <rPr>
            <sz val="9"/>
            <color indexed="81"/>
            <rFont val="Tahoma"/>
            <family val="2"/>
          </rPr>
          <t xml:space="preserve"> entro lo spazio dato</t>
        </r>
      </text>
    </comment>
  </commentList>
</comments>
</file>

<file path=xl/sharedStrings.xml><?xml version="1.0" encoding="utf-8"?>
<sst xmlns="http://schemas.openxmlformats.org/spreadsheetml/2006/main" count="1014" uniqueCount="747">
  <si>
    <t>AS1 Piattaforme aeronautiche del futuro</t>
  </si>
  <si>
    <t xml:space="preserve">AS2 Sistemi ed equipaggiamenti innovativi </t>
  </si>
  <si>
    <t xml:space="preserve">AS4 Sviluppo e Innovazione Tecnologica per lo Spazio </t>
  </si>
  <si>
    <t xml:space="preserve">AS5 Protezione nello spazio e dallo spazio </t>
  </si>
  <si>
    <t>AS6 Nuove piattaforme tra la terra e lo spazio</t>
  </si>
  <si>
    <t>AGROALIMENTARE</t>
  </si>
  <si>
    <t>AG1 Sistemi produttivi per la sostenibilità delle biorisorse</t>
  </si>
  <si>
    <t>AG2 Ingredienti sostenibili per un’industria alimentare competitiva</t>
  </si>
  <si>
    <t>AG3 Alimenti sicuri per un consumo sostenibile</t>
  </si>
  <si>
    <t>AE1 Generazione e gestione distribuita dell’energia</t>
  </si>
  <si>
    <t>AE2 Evoluzione tecnologica delle fonti rinnovabili</t>
  </si>
  <si>
    <t>AE3 Sistemi di accumulo di energia</t>
  </si>
  <si>
    <t>AE4 Infrastrutture per la mobilità elettrica</t>
  </si>
  <si>
    <t>AE5 Illuminazione intelligente</t>
  </si>
  <si>
    <t>AE6 Tecnologie e materiali del sistema dell’edilizia</t>
  </si>
  <si>
    <t>AE7 Tecnologie per la gestione, il monitoraggio e il trattamento dell’acqua, dell’aria e dei rifiuti</t>
  </si>
  <si>
    <t>ICC1 Digitalizzazione, rilievo 3D e realtà virtuale</t>
  </si>
  <si>
    <t>ICC2 Conservazione e manutenzione dei beni culturali e del patrimonio artistico</t>
  </si>
  <si>
    <t>ICC3 Strumentazione e sensoristica per la diagnostica e la sicurezza dei Beni Culturali</t>
  </si>
  <si>
    <t>ICC4 Moda e Design</t>
  </si>
  <si>
    <t>IS1 Benessere</t>
  </si>
  <si>
    <t>IS2 Prevenzione</t>
  </si>
  <si>
    <t>IS3 Invecchiamento attivo</t>
  </si>
  <si>
    <t>IS4 Disabilità e riabilitazione</t>
  </si>
  <si>
    <t>IS5 Diagnostica</t>
  </si>
  <si>
    <t>IS6 Nuovi approcci terapeutici</t>
  </si>
  <si>
    <t>MA1 Produzione con processi innovativi</t>
  </si>
  <si>
    <t>MA2 Sistemi di produzione evolutivi e adattativi</t>
  </si>
  <si>
    <t>MA3 Sistemi di produzione ad alta efficienza</t>
  </si>
  <si>
    <t>MA4 Manufacturing per prodotti personalizzati</t>
  </si>
  <si>
    <t>MA5 Sistemi manifatturieri per la sostenibilità ambientale</t>
  </si>
  <si>
    <t>MS1 Nuove tecnologie per i veicoli leggeri del futuro</t>
  </si>
  <si>
    <t>MS2 Efficienza energetica e riduzione delle emissioni nei trasporti</t>
  </si>
  <si>
    <t>MS3 Sistemi intelligenti di trasporto e di mobilità sostenibile</t>
  </si>
  <si>
    <t>MS4 Sicurezza nella mobilità di persone e merci</t>
  </si>
  <si>
    <t>SCC1 Smart Living</t>
  </si>
  <si>
    <t>SCC2 Infrastrutture, reti e costruzioni intelligenti</t>
  </si>
  <si>
    <t>SCC3 Sicurezza del cittadino e della comunità</t>
  </si>
  <si>
    <t>SCC4 Inclusione sociale e lavorativa</t>
  </si>
  <si>
    <t>SCC5 Sostenibilità ambientale</t>
  </si>
  <si>
    <t>SCC6 Smart Healthcare</t>
  </si>
  <si>
    <t>SCC7 Valorizzazione del patrimonio culturale</t>
  </si>
  <si>
    <t>SCC8 Piattaforme di City Information e Urban Analytics</t>
  </si>
  <si>
    <t>TIA1 ICT</t>
  </si>
  <si>
    <t>TIA2 Biotecnologie industriali</t>
  </si>
  <si>
    <t>TIA3 Fotonica</t>
  </si>
  <si>
    <t>TIA4 Materiali avanzati</t>
  </si>
  <si>
    <t>TIA5 Micro- e nano-elettronica</t>
  </si>
  <si>
    <t>TIA6 Nanotecnologie</t>
  </si>
  <si>
    <t>TIA7 Spazio</t>
  </si>
  <si>
    <t>TIA8 Tecnologie di produzione avanzata</t>
  </si>
  <si>
    <t>AEROSPAZIO</t>
  </si>
  <si>
    <t xml:space="preserve">AS3 Applicazioni e tecnologie dallo spazio per la società </t>
  </si>
  <si>
    <t>ECOINDUSTRIA</t>
  </si>
  <si>
    <t>INDUSTRIE_CREATIVE_E_CULTURALI</t>
  </si>
  <si>
    <t>INDUSTRIA_DELLA_SALUTE</t>
  </si>
  <si>
    <t>MANIFATTURIERO_AVANZATO</t>
  </si>
  <si>
    <t>MOBILITÀ_SOSTENIBILE</t>
  </si>
  <si>
    <t>SMART_CITIES_AND_COMMUNITIES</t>
  </si>
  <si>
    <t>TECNOLOGIE_INDUSTRIALI_ABILITANTI</t>
  </si>
  <si>
    <t>Nome</t>
  </si>
  <si>
    <t>Cognome</t>
  </si>
  <si>
    <t>Stato di nascita</t>
  </si>
  <si>
    <t>Comune di nascita</t>
  </si>
  <si>
    <t>Comune di residenza</t>
  </si>
  <si>
    <t>CAP di residenza</t>
  </si>
  <si>
    <t>Indirizzo di residenza</t>
  </si>
  <si>
    <t>Indirizzo di domicilio</t>
  </si>
  <si>
    <t>Comune di domicilio</t>
  </si>
  <si>
    <t>CAP di domicilio</t>
  </si>
  <si>
    <t>Partita IVA</t>
  </si>
  <si>
    <t>Telefono</t>
  </si>
  <si>
    <t>Cellulare</t>
  </si>
  <si>
    <t>Fax</t>
  </si>
  <si>
    <t>E-mail</t>
  </si>
  <si>
    <t>PEC</t>
  </si>
  <si>
    <t>Intestatario partita IVA</t>
  </si>
  <si>
    <t>AN10</t>
  </si>
  <si>
    <t>AN11</t>
  </si>
  <si>
    <t>AN12</t>
  </si>
  <si>
    <t>AN13</t>
  </si>
  <si>
    <t>AN14</t>
  </si>
  <si>
    <t>AN15</t>
  </si>
  <si>
    <t>AN16</t>
  </si>
  <si>
    <t>AN17</t>
  </si>
  <si>
    <t>AN18</t>
  </si>
  <si>
    <t>AN19</t>
  </si>
  <si>
    <t>AN20</t>
  </si>
  <si>
    <t>AN21</t>
  </si>
  <si>
    <t>AN22</t>
  </si>
  <si>
    <t>AN23</t>
  </si>
  <si>
    <t>AN01</t>
  </si>
  <si>
    <t>AN02</t>
  </si>
  <si>
    <t>AN03</t>
  </si>
  <si>
    <t>AN04</t>
  </si>
  <si>
    <t>AN05</t>
  </si>
  <si>
    <t>AN06</t>
  </si>
  <si>
    <t>AN07</t>
  </si>
  <si>
    <t>AN08</t>
  </si>
  <si>
    <t>AN09</t>
  </si>
  <si>
    <r>
      <t xml:space="preserve">Provincia di nascita </t>
    </r>
    <r>
      <rPr>
        <b/>
        <i/>
        <sz val="10"/>
        <color theme="1"/>
        <rFont val="Arial"/>
        <family val="2"/>
      </rPr>
      <t>(sigla)</t>
    </r>
  </si>
  <si>
    <r>
      <t xml:space="preserve">Data di nascita </t>
    </r>
    <r>
      <rPr>
        <b/>
        <i/>
        <sz val="10"/>
        <color theme="1"/>
        <rFont val="Arial"/>
        <family val="2"/>
      </rPr>
      <t>(gg/mm/aaaa)</t>
    </r>
  </si>
  <si>
    <r>
      <t xml:space="preserve">Provincia di residenza </t>
    </r>
    <r>
      <rPr>
        <b/>
        <i/>
        <sz val="10"/>
        <color theme="1"/>
        <rFont val="Arial"/>
        <family val="2"/>
      </rPr>
      <t>(sigla)</t>
    </r>
  </si>
  <si>
    <r>
      <t xml:space="preserve">Provincia di domicilio </t>
    </r>
    <r>
      <rPr>
        <b/>
        <i/>
        <sz val="10"/>
        <color theme="1"/>
        <rFont val="Arial"/>
        <family val="2"/>
      </rPr>
      <t>(sigla)</t>
    </r>
  </si>
  <si>
    <t>AN00</t>
  </si>
  <si>
    <t>Candidatura di</t>
  </si>
  <si>
    <t>AN24</t>
  </si>
  <si>
    <t>AN25</t>
  </si>
  <si>
    <t>AN26</t>
  </si>
  <si>
    <t>AN27</t>
  </si>
  <si>
    <t>AN28</t>
  </si>
  <si>
    <t>AN29</t>
  </si>
  <si>
    <t>Sesso</t>
  </si>
  <si>
    <t>M</t>
  </si>
  <si>
    <t>F</t>
  </si>
  <si>
    <t>Posizionarsi sopra una cella per visualizzare le relative istruzioni di compilazione</t>
  </si>
  <si>
    <t>La compilazione delle celle evidenziate in giallo è obbligatoria</t>
  </si>
  <si>
    <t>Le celle evideziate in rosso si compilano automaticamente</t>
  </si>
  <si>
    <t>ISTRUZIONI</t>
  </si>
  <si>
    <t>CS00</t>
  </si>
  <si>
    <t>EP00</t>
  </si>
  <si>
    <t>EV00</t>
  </si>
  <si>
    <t>MOTIVAZIONI</t>
  </si>
  <si>
    <t>MO00</t>
  </si>
  <si>
    <t>Lingua madre</t>
  </si>
  <si>
    <t>Lingue</t>
  </si>
  <si>
    <t>Lingua straniera 1 (LS1)</t>
  </si>
  <si>
    <t>LS1 / Livello</t>
  </si>
  <si>
    <t>Lingua straniera 2 (LS2)</t>
  </si>
  <si>
    <t>LS2 / Livello</t>
  </si>
  <si>
    <t>Lingua straniera 3 (LS3)</t>
  </si>
  <si>
    <t>LS3 / Livello</t>
  </si>
  <si>
    <t>AN30</t>
  </si>
  <si>
    <t>AN31</t>
  </si>
  <si>
    <t>AN32</t>
  </si>
  <si>
    <t>AN33</t>
  </si>
  <si>
    <t>AN34</t>
  </si>
  <si>
    <t>AN35</t>
  </si>
  <si>
    <t>AN36</t>
  </si>
  <si>
    <t>Laurea</t>
  </si>
  <si>
    <t>Vecchio ordinamento</t>
  </si>
  <si>
    <t>Specialistica</t>
  </si>
  <si>
    <t>CS01</t>
  </si>
  <si>
    <t>Conseguita nel</t>
  </si>
  <si>
    <t>Presso</t>
  </si>
  <si>
    <t>Titolo della tesi</t>
  </si>
  <si>
    <t>Voto conseguito</t>
  </si>
  <si>
    <t>CS02</t>
  </si>
  <si>
    <t>CS03</t>
  </si>
  <si>
    <t>CS04</t>
  </si>
  <si>
    <t>CS05</t>
  </si>
  <si>
    <t>CS06</t>
  </si>
  <si>
    <t>CS07</t>
  </si>
  <si>
    <t>CS08</t>
  </si>
  <si>
    <t>CS09</t>
  </si>
  <si>
    <t>CS10</t>
  </si>
  <si>
    <t>CS11</t>
  </si>
  <si>
    <t>CS12</t>
  </si>
  <si>
    <t>CS13</t>
  </si>
  <si>
    <t>CS14</t>
  </si>
  <si>
    <t>CS15</t>
  </si>
  <si>
    <t>CS16</t>
  </si>
  <si>
    <t>CS17</t>
  </si>
  <si>
    <t>CS18</t>
  </si>
  <si>
    <t>CS19</t>
  </si>
  <si>
    <t>CS20</t>
  </si>
  <si>
    <t>Conseguito nel</t>
  </si>
  <si>
    <t>CS21</t>
  </si>
  <si>
    <t>CS22</t>
  </si>
  <si>
    <t>CS23</t>
  </si>
  <si>
    <t>CS24</t>
  </si>
  <si>
    <t>CS25</t>
  </si>
  <si>
    <t>1. DATI ANAGRAFICI</t>
  </si>
  <si>
    <t>2. LINGUE</t>
  </si>
  <si>
    <t>3. AMBITI DI CANDIDATURA</t>
  </si>
  <si>
    <t>4. LAUREA</t>
  </si>
  <si>
    <t>5. DOTTORATO</t>
  </si>
  <si>
    <t>6. MASTER DI SECONDO LIVELLO</t>
  </si>
  <si>
    <t>CS26</t>
  </si>
  <si>
    <t>CS27</t>
  </si>
  <si>
    <t>CS28</t>
  </si>
  <si>
    <t>CS29</t>
  </si>
  <si>
    <t>CS30</t>
  </si>
  <si>
    <t>Solo se Tipo laurea = Specialistica indicare</t>
  </si>
  <si>
    <t>La compilazione delle celle evidenziate in verde è facoltativa, ma consigliata se pertinente</t>
  </si>
  <si>
    <t>Codice fiscale personale</t>
  </si>
  <si>
    <t>Settore di attività</t>
  </si>
  <si>
    <t>Principali responsabilità</t>
  </si>
  <si>
    <t>EP01</t>
  </si>
  <si>
    <t>EP02</t>
  </si>
  <si>
    <t>EP03</t>
  </si>
  <si>
    <t>EP04</t>
  </si>
  <si>
    <t>EP05</t>
  </si>
  <si>
    <t>EP06</t>
  </si>
  <si>
    <t>EP07</t>
  </si>
  <si>
    <t>EP08</t>
  </si>
  <si>
    <t>EP09</t>
  </si>
  <si>
    <t>Descrizione delle attività svolte</t>
  </si>
  <si>
    <t>Tipo e dimensione</t>
  </si>
  <si>
    <t>1 Micro impresa (&lt; 10 dipendenti)</t>
  </si>
  <si>
    <t>2 Piccola impresa (&lt; 50 dipendenti)</t>
  </si>
  <si>
    <t>3 Media impresa (&lt; 250 dipendenti)</t>
  </si>
  <si>
    <t>Dimensione e tipo</t>
  </si>
  <si>
    <t>7 Università o centro di ricerca privato</t>
  </si>
  <si>
    <t>6 Università o centro di ricerca pubblico</t>
  </si>
  <si>
    <t>5 Ente pubblico</t>
  </si>
  <si>
    <t>4 Grande impresa o multinazionale</t>
  </si>
  <si>
    <t>ANAGRAFICA, LINGUE E AMBITI DI CANDIDATURA</t>
  </si>
  <si>
    <t>LAUREA, DOTTORATO, MASTER E CORSI DI SPECIALIZZAZIONE</t>
  </si>
  <si>
    <t>ESPERIENZE PROFESSIONALI, PROGETTI E PUBBLICAZIONI</t>
  </si>
  <si>
    <t>ESPERIENZE DI VALUTAZIONE</t>
  </si>
  <si>
    <t>EP10</t>
  </si>
  <si>
    <t>EP11</t>
  </si>
  <si>
    <t>EP12</t>
  </si>
  <si>
    <t>EP13</t>
  </si>
  <si>
    <t>EP14</t>
  </si>
  <si>
    <t>EP15</t>
  </si>
  <si>
    <t>EP16</t>
  </si>
  <si>
    <t>EP17</t>
  </si>
  <si>
    <t>EP18</t>
  </si>
  <si>
    <t>EP19</t>
  </si>
  <si>
    <t>EP20</t>
  </si>
  <si>
    <t>EP21</t>
  </si>
  <si>
    <t>EP22</t>
  </si>
  <si>
    <t>EP23</t>
  </si>
  <si>
    <t>EP24</t>
  </si>
  <si>
    <t>EP25</t>
  </si>
  <si>
    <t>EP26</t>
  </si>
  <si>
    <t>EP27</t>
  </si>
  <si>
    <t>EP28</t>
  </si>
  <si>
    <t>EP29</t>
  </si>
  <si>
    <t>EP30</t>
  </si>
  <si>
    <t>EP31</t>
  </si>
  <si>
    <t>EP32</t>
  </si>
  <si>
    <t>EP33</t>
  </si>
  <si>
    <t>EP34</t>
  </si>
  <si>
    <t>EP35</t>
  </si>
  <si>
    <t>EP36</t>
  </si>
  <si>
    <t>EP37</t>
  </si>
  <si>
    <t>EP38</t>
  </si>
  <si>
    <t>EP39</t>
  </si>
  <si>
    <t>EP40</t>
  </si>
  <si>
    <t>EP41</t>
  </si>
  <si>
    <t>EP42</t>
  </si>
  <si>
    <t>EP43</t>
  </si>
  <si>
    <t>EP44</t>
  </si>
  <si>
    <t>EP45</t>
  </si>
  <si>
    <t>EP46</t>
  </si>
  <si>
    <t>EP47</t>
  </si>
  <si>
    <t>EP48</t>
  </si>
  <si>
    <t>EP49</t>
  </si>
  <si>
    <t>EP50</t>
  </si>
  <si>
    <t>EP51</t>
  </si>
  <si>
    <t>EP52</t>
  </si>
  <si>
    <t>EP53</t>
  </si>
  <si>
    <t>EP54</t>
  </si>
  <si>
    <t>EP55</t>
  </si>
  <si>
    <t>EP56</t>
  </si>
  <si>
    <t>EP57</t>
  </si>
  <si>
    <t>EP58</t>
  </si>
  <si>
    <t>EP59</t>
  </si>
  <si>
    <t>EP60</t>
  </si>
  <si>
    <t>EP61</t>
  </si>
  <si>
    <t>EP62</t>
  </si>
  <si>
    <t>EP63</t>
  </si>
  <si>
    <t>EP64</t>
  </si>
  <si>
    <t>EP65</t>
  </si>
  <si>
    <t>EP66</t>
  </si>
  <si>
    <t>EP67</t>
  </si>
  <si>
    <t>EP68</t>
  </si>
  <si>
    <t>EP69</t>
  </si>
  <si>
    <t>EP70</t>
  </si>
  <si>
    <t>EP71</t>
  </si>
  <si>
    <t>EP72</t>
  </si>
  <si>
    <t>EP73</t>
  </si>
  <si>
    <t>EP74</t>
  </si>
  <si>
    <t>EP75</t>
  </si>
  <si>
    <t>EP76</t>
  </si>
  <si>
    <t>EP77</t>
  </si>
  <si>
    <t>EP78</t>
  </si>
  <si>
    <t>EP79</t>
  </si>
  <si>
    <t>EP80</t>
  </si>
  <si>
    <t>EP81</t>
  </si>
  <si>
    <t>EP82</t>
  </si>
  <si>
    <t>EP83</t>
  </si>
  <si>
    <t>EP84</t>
  </si>
  <si>
    <t>EP85</t>
  </si>
  <si>
    <t>EP86</t>
  </si>
  <si>
    <t>EP87</t>
  </si>
  <si>
    <t>EP88</t>
  </si>
  <si>
    <t>EP89</t>
  </si>
  <si>
    <t>EP90</t>
  </si>
  <si>
    <t>Livello progetto</t>
  </si>
  <si>
    <t>Partecipanti progetto</t>
  </si>
  <si>
    <t>1 Uno</t>
  </si>
  <si>
    <t>2 Da due a cinque</t>
  </si>
  <si>
    <t>3 Da sei a dieci</t>
  </si>
  <si>
    <t>4 Oltre 10</t>
  </si>
  <si>
    <t>Budget progetto</t>
  </si>
  <si>
    <t>1 Fino a 50.000 Euro</t>
  </si>
  <si>
    <t>2 Da 50.000 a 200.000 Euro</t>
  </si>
  <si>
    <t>3 Da 200.000 a 500.000 Euro</t>
  </si>
  <si>
    <t>4 Da 500.000 a 1.000.000 Euro</t>
  </si>
  <si>
    <t>Durata progetto</t>
  </si>
  <si>
    <t>1 Fino a 6 mesi</t>
  </si>
  <si>
    <t>2 Da 6 mesi a 1 anno</t>
  </si>
  <si>
    <t>3 Da 1 a 2 anni</t>
  </si>
  <si>
    <t>4 Da 2 a 5 anni</t>
  </si>
  <si>
    <t>5 Oltre 5 anni</t>
  </si>
  <si>
    <t>5 Da 1.000.000 a 5.000.000 Euro</t>
  </si>
  <si>
    <t>6 Oltre 5.000.000 Euro</t>
  </si>
  <si>
    <t>Ruolo progetto</t>
  </si>
  <si>
    <t>1 Membro del team di progetto</t>
  </si>
  <si>
    <t>2 Responsabile amministrativo del singolo partecipante</t>
  </si>
  <si>
    <t>3 Responsabile amministrativo dell'intero progetto</t>
  </si>
  <si>
    <t>4 Responsabile tecnico del singolo partecipante</t>
  </si>
  <si>
    <t>5 Responsabile tecnico dell'intero progetto</t>
  </si>
  <si>
    <t>6 Project Manager del singolo partecipante</t>
  </si>
  <si>
    <t>7 Project Manager dell'intero progetto</t>
  </si>
  <si>
    <t>2 Elementare</t>
  </si>
  <si>
    <t>5 Sufficiente</t>
  </si>
  <si>
    <t>7 Professionale</t>
  </si>
  <si>
    <t>9 Madrelingua equivalente</t>
  </si>
  <si>
    <t>3 Partnership nazionale</t>
  </si>
  <si>
    <t>4 Partnership internazionale</t>
  </si>
  <si>
    <t>2 Partnership locale</t>
  </si>
  <si>
    <t>1 Interno al datore di lavoro/cliente</t>
  </si>
  <si>
    <t>EP91</t>
  </si>
  <si>
    <t>EP92</t>
  </si>
  <si>
    <t>EP93</t>
  </si>
  <si>
    <t>EP94</t>
  </si>
  <si>
    <t>EP95</t>
  </si>
  <si>
    <t>EP96</t>
  </si>
  <si>
    <t>EP97</t>
  </si>
  <si>
    <t>EP98</t>
  </si>
  <si>
    <t>EP99</t>
  </si>
  <si>
    <t>EP100</t>
  </si>
  <si>
    <t>EP101</t>
  </si>
  <si>
    <t>EP102</t>
  </si>
  <si>
    <t>EP103</t>
  </si>
  <si>
    <t>EP104</t>
  </si>
  <si>
    <t>EP105</t>
  </si>
  <si>
    <t>EP106</t>
  </si>
  <si>
    <t>EP107</t>
  </si>
  <si>
    <t>EP108</t>
  </si>
  <si>
    <t>EP109</t>
  </si>
  <si>
    <t>EP110</t>
  </si>
  <si>
    <t>Pubblicazioni</t>
  </si>
  <si>
    <t>Anno</t>
  </si>
  <si>
    <t>1 Articolo su giornale o rivista non specialistica</t>
  </si>
  <si>
    <t>2 Articolo su rivista specialistica</t>
  </si>
  <si>
    <t>3 Volume collettivo</t>
  </si>
  <si>
    <t>4 Volume proprio</t>
  </si>
  <si>
    <t>Macro-area principale (MA1)</t>
  </si>
  <si>
    <t>Macro-area secondaria (MA2)</t>
  </si>
  <si>
    <t>MA1 / Sotto-area principale</t>
  </si>
  <si>
    <t>MA1 / Sotto-area secondaria</t>
  </si>
  <si>
    <t>MA2 / Sotto-area principale</t>
  </si>
  <si>
    <t>MA2 / Sotto-area secondaria</t>
  </si>
  <si>
    <r>
      <t xml:space="preserve">Per poter effettuare la scelta delle sotto-aree è necessario - </t>
    </r>
    <r>
      <rPr>
        <b/>
        <i/>
        <u/>
        <sz val="10"/>
        <color theme="1"/>
        <rFont val="Arial"/>
        <family val="2"/>
      </rPr>
      <t>prima</t>
    </r>
    <r>
      <rPr>
        <i/>
        <sz val="10"/>
        <color theme="1"/>
        <rFont val="Arial"/>
        <family val="2"/>
      </rPr>
      <t xml:space="preserve"> - selezionare la macro-area
Se si modifica la scelta relativa alla macro-area è necessario </t>
    </r>
    <r>
      <rPr>
        <b/>
        <i/>
        <u/>
        <sz val="10"/>
        <color theme="1"/>
        <rFont val="Arial"/>
        <family val="2"/>
      </rPr>
      <t>effettuare nuovamente</t>
    </r>
    <r>
      <rPr>
        <i/>
        <sz val="10"/>
        <color theme="1"/>
        <rFont val="Arial"/>
        <family val="2"/>
      </rPr>
      <t xml:space="preserve"> la scelta della/e sotto-area/e.</t>
    </r>
  </si>
  <si>
    <t>Dottorato in (DOT)</t>
  </si>
  <si>
    <t>Master in (MAS)</t>
  </si>
  <si>
    <t>Descrivere le esperienze professionali - fino a un massimo di dieci, anche non consecutive - rilevanti per dimostrare l'acquisizione delle competenze relative a tutti gli ambiti di candidatura selezionati al punto 3. Affinché la candidatura per la data macro-area selezionata sia ammissibile, dovrà risultare un'esperienza complessivamente pari o superiore a 5 anni, direttamente riferibile ad essa. Eventuali periodi di sovrapposizione saranno computati una sola volta per ciascuna macro-area rilevante.</t>
  </si>
  <si>
    <t>LAU1</t>
  </si>
  <si>
    <t>LAU2</t>
  </si>
  <si>
    <t>DOT</t>
  </si>
  <si>
    <t>MAS</t>
  </si>
  <si>
    <t>EP1</t>
  </si>
  <si>
    <t>EP2</t>
  </si>
  <si>
    <t>EP3</t>
  </si>
  <si>
    <t>EP4</t>
  </si>
  <si>
    <t>EP5</t>
  </si>
  <si>
    <t>EP6</t>
  </si>
  <si>
    <t>EP7</t>
  </si>
  <si>
    <t>EP8</t>
  </si>
  <si>
    <t>EP9</t>
  </si>
  <si>
    <t>Comune sede datore di lavoro</t>
  </si>
  <si>
    <t>Denominazione del datore di lavoro (EP1)</t>
  </si>
  <si>
    <t>Denominazione del datore di lavoro (EP2)</t>
  </si>
  <si>
    <t>Denominazione del datore di lavoro (EP3)</t>
  </si>
  <si>
    <t>Denominazione del datore di lavoro (EP4)</t>
  </si>
  <si>
    <t>Denominazione del datore di lavoro (EP5)</t>
  </si>
  <si>
    <t>Denominazione del datore di lavoro (EP6)</t>
  </si>
  <si>
    <t>Denominazione del datore di lavoro (EP7)</t>
  </si>
  <si>
    <t>Denominazione del datore di lavoro (EP8)</t>
  </si>
  <si>
    <t>Denominazione del datore di lavoro (EP9)</t>
  </si>
  <si>
    <t>Denominazione del datore di lavoro (EP10)</t>
  </si>
  <si>
    <t>Ente promotore</t>
  </si>
  <si>
    <t>Ambito</t>
  </si>
  <si>
    <t>Tematica</t>
  </si>
  <si>
    <t>Numero di progetti valutati</t>
  </si>
  <si>
    <t>Investimento medio del singolo progetto</t>
  </si>
  <si>
    <t>1 Regionale</t>
  </si>
  <si>
    <t>2 Nazionale</t>
  </si>
  <si>
    <t>3 Internazionale</t>
  </si>
  <si>
    <t>1 Innovazione e competitività</t>
  </si>
  <si>
    <t>Numero progetti</t>
  </si>
  <si>
    <t>1 Fino a 10</t>
  </si>
  <si>
    <t>2 Da 11 a 25</t>
  </si>
  <si>
    <t>3 Da 26 a 50</t>
  </si>
  <si>
    <t>4 Da 51 a 100</t>
  </si>
  <si>
    <t>5 Oltre 100</t>
  </si>
  <si>
    <t>EV01</t>
  </si>
  <si>
    <t>EV02</t>
  </si>
  <si>
    <t>EV03</t>
  </si>
  <si>
    <t>EV04</t>
  </si>
  <si>
    <t>EV05</t>
  </si>
  <si>
    <t>EV06</t>
  </si>
  <si>
    <t>EV07</t>
  </si>
  <si>
    <t>EV08</t>
  </si>
  <si>
    <t>EV09</t>
  </si>
  <si>
    <t>EV10</t>
  </si>
  <si>
    <t>EV11</t>
  </si>
  <si>
    <t>EV12</t>
  </si>
  <si>
    <t>EV13</t>
  </si>
  <si>
    <t>EV14</t>
  </si>
  <si>
    <t>EV15</t>
  </si>
  <si>
    <t>EV16</t>
  </si>
  <si>
    <t>EV17</t>
  </si>
  <si>
    <t>EV18</t>
  </si>
  <si>
    <t>EV19</t>
  </si>
  <si>
    <t>EV20</t>
  </si>
  <si>
    <t>EV21</t>
  </si>
  <si>
    <t>EV22</t>
  </si>
  <si>
    <t>EV23</t>
  </si>
  <si>
    <t>EV24</t>
  </si>
  <si>
    <t>Tipo laurea</t>
  </si>
  <si>
    <t>Laurea in (LAU1)</t>
  </si>
  <si>
    <t>Laurea in (LAU2)</t>
  </si>
  <si>
    <r>
      <t xml:space="preserve">Motivazioni </t>
    </r>
    <r>
      <rPr>
        <b/>
        <i/>
        <sz val="10"/>
        <color theme="1"/>
        <rFont val="Arial"/>
        <family val="2"/>
      </rPr>
      <t>cursus studiorum</t>
    </r>
  </si>
  <si>
    <t>Motivazioni esperienze professionali</t>
  </si>
  <si>
    <r>
      <t xml:space="preserve">Motivare come il </t>
    </r>
    <r>
      <rPr>
        <sz val="10"/>
        <color theme="1"/>
        <rFont val="Arial"/>
        <family val="2"/>
      </rPr>
      <t>cursus studiorum</t>
    </r>
    <r>
      <rPr>
        <i/>
        <sz val="10"/>
        <color theme="1"/>
        <rFont val="Arial"/>
        <family val="2"/>
      </rPr>
      <t>, complessivamente descritto nella relativa scheda, dimostri l'acquisizione delle competenze necessarie per sostenere la propria candidatura in relazione alla macro-area principale sopra riportata e alla/e relativa/e sotto-area/e. Fare riferimento alle specifiche esperienze descritte, richiamandole con la relativa sigla, come sopra dettagliato.</t>
    </r>
  </si>
  <si>
    <t>MO01</t>
  </si>
  <si>
    <t>MO02</t>
  </si>
  <si>
    <t>MO03</t>
  </si>
  <si>
    <t>MO04</t>
  </si>
  <si>
    <t>MO05</t>
  </si>
  <si>
    <t>MO06</t>
  </si>
  <si>
    <t>MO07</t>
  </si>
  <si>
    <t>MO08</t>
  </si>
  <si>
    <t>MO14</t>
  </si>
  <si>
    <t>MO15</t>
  </si>
  <si>
    <t>MO16</t>
  </si>
  <si>
    <t>MO17</t>
  </si>
  <si>
    <t>MO18</t>
  </si>
  <si>
    <t>MO19</t>
  </si>
  <si>
    <t>MO20</t>
  </si>
  <si>
    <t>MO21</t>
  </si>
  <si>
    <t>MO22</t>
  </si>
  <si>
    <t>MO23</t>
  </si>
  <si>
    <t>MO24</t>
  </si>
  <si>
    <t>MO30</t>
  </si>
  <si>
    <t>MO31</t>
  </si>
  <si>
    <t>MO32</t>
  </si>
  <si>
    <t>MO33</t>
  </si>
  <si>
    <t>MO34</t>
  </si>
  <si>
    <t>MO35</t>
  </si>
  <si>
    <t>MO36</t>
  </si>
  <si>
    <t>MO37</t>
  </si>
  <si>
    <t>MO38</t>
  </si>
  <si>
    <t>MO44</t>
  </si>
  <si>
    <t>MO45</t>
  </si>
  <si>
    <t>MO46</t>
  </si>
  <si>
    <t>MO47</t>
  </si>
  <si>
    <t>MO48</t>
  </si>
  <si>
    <t>MO49</t>
  </si>
  <si>
    <t>MO50</t>
  </si>
  <si>
    <t>MO51</t>
  </si>
  <si>
    <t>MO52</t>
  </si>
  <si>
    <t>MO53</t>
  </si>
  <si>
    <t>MO54</t>
  </si>
  <si>
    <t>MO60</t>
  </si>
  <si>
    <t>AN37</t>
  </si>
  <si>
    <t>AN38</t>
  </si>
  <si>
    <t>MA1 / Sotto-area terziaria</t>
  </si>
  <si>
    <t>MA2 / Sotto-area terziaria</t>
  </si>
  <si>
    <t>Macro-aree</t>
  </si>
  <si>
    <t>Sotto-aree</t>
  </si>
  <si>
    <t>Descrivere un massimo di tre pregresse esperienze di valutazione tecnica di progetti presentati in esito a bandi pubblici (regionali, nazionali o internazionali).</t>
  </si>
  <si>
    <t>11. MOTIVAZIONI PER LA MACRO-AREA PRINCIPALE</t>
  </si>
  <si>
    <t>12. MOTIVAZIONI PER LA MACRO-AREA SECONDARIA</t>
  </si>
  <si>
    <t>Motivare come le esperienze professionali e le eventuali pubblicazioni, complessivamente descritte nella relativa scheda, dimostrino l'acquisizione delle competenze necessarie per sostenere la propria candidatura in relazione alla macro-area principale sopra riportata e alla/e relativa/e sotto-area/e. Fare riferimento alle specifiche esperienze descritte, richiamandole con la relativa sigla, come sopra dettagliato.</t>
  </si>
  <si>
    <r>
      <t xml:space="preserve">Motivare come il </t>
    </r>
    <r>
      <rPr>
        <sz val="10"/>
        <color theme="1"/>
        <rFont val="Arial"/>
        <family val="2"/>
      </rPr>
      <t>cursus studiorum</t>
    </r>
    <r>
      <rPr>
        <i/>
        <sz val="10"/>
        <color theme="1"/>
        <rFont val="Arial"/>
        <family val="2"/>
      </rPr>
      <t>, complessivamente descritto nella relativa scheda, dimostri l'acquisizione delle competenze necessarie per sostenere la propria candidatura in relazione alla macro-area secondaria eventualmente sopra riportata e alla/e relativa/e sotto-area/e. Fare riferimento alle specifiche esperienze descritte, richiamandole con la relativa sigla, come sopra dettagliato.
Qualora la macro-area secondaria coindida con quella principale non è necessario compilare il box sottostante.</t>
    </r>
  </si>
  <si>
    <t>Motivare come le esperienze professionali, i progetti e le pubblicazioni, complessivamente descritte nella relativa scheda, dimostrino l'acquisizione delle competenze necessarie per sostenere la propria candidatura in relazione alla macro-area secondaria eventualmente sopra riportata e alla/e relativa/e sotto-area/e. Fare riferimento alle specifiche esperienze descritte, richiamandole con la relativa sigla, come sopra dettagliato.
Qualora la macro-area secondaria coindida con quella principale non è necessario compilare il box sottostante.</t>
  </si>
  <si>
    <t>Ambito di attività</t>
  </si>
  <si>
    <t>Pubblico/Privato</t>
  </si>
  <si>
    <t>Privato</t>
  </si>
  <si>
    <t>Pubblico</t>
  </si>
  <si>
    <t>Riferibile a</t>
  </si>
  <si>
    <t>Riferimento</t>
  </si>
  <si>
    <t>Entrambe</t>
  </si>
  <si>
    <r>
      <t xml:space="preserve">Data inizio collaborazione </t>
    </r>
    <r>
      <rPr>
        <b/>
        <i/>
        <sz val="10"/>
        <color theme="1"/>
        <rFont val="Arial"/>
        <family val="2"/>
      </rPr>
      <t>(gg/mm/aaaa)</t>
    </r>
  </si>
  <si>
    <r>
      <t xml:space="preserve">Data fine collaborazione </t>
    </r>
    <r>
      <rPr>
        <b/>
        <i/>
        <sz val="10"/>
        <color theme="1"/>
        <rFont val="Arial"/>
        <family val="2"/>
      </rPr>
      <t>(gg/mm/aaaa)</t>
    </r>
  </si>
  <si>
    <t>Misura specifica (BP1)</t>
  </si>
  <si>
    <t>Misura specifica (BP2)</t>
  </si>
  <si>
    <t>Misura specifica (BP3)</t>
  </si>
  <si>
    <t>Provincia di nascita</t>
  </si>
  <si>
    <t>Data di nascita</t>
  </si>
  <si>
    <t>Provincia di residenza</t>
  </si>
  <si>
    <t>Provincia di domicilio</t>
  </si>
  <si>
    <t>Laurea di primo livello in (LAU1.1)</t>
  </si>
  <si>
    <t>Laurea di primo livello in (LAU2.1)</t>
  </si>
  <si>
    <t>LAU1.1 / Conseguita nel</t>
  </si>
  <si>
    <t>LAU1.1 / Presso</t>
  </si>
  <si>
    <t>LAU1.1 / Titolo della tesi</t>
  </si>
  <si>
    <t>LAU2 / Tipo laurea</t>
  </si>
  <si>
    <t>LAU1 / Tipo laurea</t>
  </si>
  <si>
    <t>LAU1 / Conseguita nel</t>
  </si>
  <si>
    <t>LAU1 / Presso</t>
  </si>
  <si>
    <t>LAU1 / Titolo della tesi</t>
  </si>
  <si>
    <t>LAU1 / Voto conseguito</t>
  </si>
  <si>
    <t>LAU2 / Conseguita nel</t>
  </si>
  <si>
    <t>LAU2 / Presso</t>
  </si>
  <si>
    <t>LAU2 / Titolo della tesi</t>
  </si>
  <si>
    <t>LAU2 / Voto conseguito</t>
  </si>
  <si>
    <t>LAU2.1 / Conseguita nel</t>
  </si>
  <si>
    <t>LAU2.1 / Presso</t>
  </si>
  <si>
    <t>LAU2.1 / Titolo della tesi</t>
  </si>
  <si>
    <t>DOT / Conseguito nel</t>
  </si>
  <si>
    <t>DOT / Presso</t>
  </si>
  <si>
    <t>DOT / Titolo della tesi</t>
  </si>
  <si>
    <t>DOT / Voto conseguito</t>
  </si>
  <si>
    <t>MAS / Conseguito nel</t>
  </si>
  <si>
    <t>MAS / Presso</t>
  </si>
  <si>
    <t>MAS / Titolo della tesi</t>
  </si>
  <si>
    <t>MAS / Voto conseguito</t>
  </si>
  <si>
    <t>MA1 / Motivazioni esperienze professionali</t>
  </si>
  <si>
    <t>MA2 / Motivazioni esperienze professionali</t>
  </si>
  <si>
    <t>EP1 / Data inizio collaborazione</t>
  </si>
  <si>
    <t>EP1 / Data fine collaborazione</t>
  </si>
  <si>
    <t>EP1 / Comune sede datore di lavoro</t>
  </si>
  <si>
    <t>EP1 / Provincia sede datore di lavoro</t>
  </si>
  <si>
    <t>EP1 / Tipo e dimensione</t>
  </si>
  <si>
    <t>EP1 / Settore di attività</t>
  </si>
  <si>
    <t>EP1 / Ambito di attività</t>
  </si>
  <si>
    <t>EP1 / Riferibile a</t>
  </si>
  <si>
    <t>EP1 / Descrizione delle attività svolte</t>
  </si>
  <si>
    <t>EP1 / Principali responsabilità</t>
  </si>
  <si>
    <t>EP2 / Data inizio collaborazione</t>
  </si>
  <si>
    <t>EP2 / Data fine collaborazione</t>
  </si>
  <si>
    <t>EP2 / Comune sede datore di lavoro</t>
  </si>
  <si>
    <t>EP2 / Provincia sede datore di lavoro</t>
  </si>
  <si>
    <t>EP2 / Tipo e dimensione</t>
  </si>
  <si>
    <t>EP2 / Settore di attività</t>
  </si>
  <si>
    <t>EP2 / Ambito di attività</t>
  </si>
  <si>
    <t>EP2 / Riferibile a</t>
  </si>
  <si>
    <t>EP2 / Descrizione delle attività svolte</t>
  </si>
  <si>
    <t>EP2 / Principali responsabilità</t>
  </si>
  <si>
    <t>EP3 / Data inizio collaborazione</t>
  </si>
  <si>
    <t>EP3 / Data fine collaborazione</t>
  </si>
  <si>
    <t>EP3 / Comune sede datore di lavoro</t>
  </si>
  <si>
    <t>EP3 / Provincia sede datore di lavoro</t>
  </si>
  <si>
    <t>EP3 / Tipo e dimensione</t>
  </si>
  <si>
    <t>EP3 / Settore di attività</t>
  </si>
  <si>
    <t>EP3 / Ambito di attività</t>
  </si>
  <si>
    <t>EP3 / Riferibile a</t>
  </si>
  <si>
    <t>EP3 / Descrizione delle attività svolte</t>
  </si>
  <si>
    <t>EP3 / Principali responsabilità</t>
  </si>
  <si>
    <r>
      <t xml:space="preserve">Provincia sede datore di lavoro </t>
    </r>
    <r>
      <rPr>
        <b/>
        <i/>
        <sz val="10"/>
        <color theme="1"/>
        <rFont val="Arial"/>
        <family val="2"/>
      </rPr>
      <t>(sigla)</t>
    </r>
  </si>
  <si>
    <t>EP4 / Data inizio collaborazione</t>
  </si>
  <si>
    <t>EP4 / Data fine collaborazione</t>
  </si>
  <si>
    <t>EP4 / Comune sede datore di lavoro</t>
  </si>
  <si>
    <t>EP4 / Provincia sede datore di lavoro</t>
  </si>
  <si>
    <t>EP4 / Tipo e dimensione</t>
  </si>
  <si>
    <t>EP4 / Settore di attività</t>
  </si>
  <si>
    <t>EP4 / Ambito di attività</t>
  </si>
  <si>
    <t>EP4 / Riferibile a</t>
  </si>
  <si>
    <t>EP4 / Descrizione delle attività svolte</t>
  </si>
  <si>
    <t>EP4 / Principali responsabilità</t>
  </si>
  <si>
    <t>EP5 / Data inizio collaborazione</t>
  </si>
  <si>
    <t>EP5 / Data fine collaborazione</t>
  </si>
  <si>
    <t>EP5 / Comune sede datore di lavoro</t>
  </si>
  <si>
    <t>EP5 / Provincia sede datore di lavoro</t>
  </si>
  <si>
    <t>EP5 / Tipo e dimensione</t>
  </si>
  <si>
    <t>EP5 / Settore di attività</t>
  </si>
  <si>
    <t>EP5 / Ambito di attività</t>
  </si>
  <si>
    <t>EP5 / Riferibile a</t>
  </si>
  <si>
    <t>EP5 / Descrizione delle attività svolte</t>
  </si>
  <si>
    <t>EP5 / Principali responsabilità</t>
  </si>
  <si>
    <t>EP6 / Data inizio collaborazione</t>
  </si>
  <si>
    <t>EP6 / Data fine collaborazione</t>
  </si>
  <si>
    <t>EP6 / Comune sede datore di lavoro</t>
  </si>
  <si>
    <t>EP6 / Provincia sede datore di lavoro</t>
  </si>
  <si>
    <t>EP6 / Tipo e dimensione</t>
  </si>
  <si>
    <t>EP6 / Settore di attività</t>
  </si>
  <si>
    <t>EP6 / Ambito di attività</t>
  </si>
  <si>
    <t>EP6 / Riferibile a</t>
  </si>
  <si>
    <t>EP6 / Descrizione delle attività svolte</t>
  </si>
  <si>
    <t>EP6 / Principali responsabilità</t>
  </si>
  <si>
    <t>EP7 / Data inizio collaborazione</t>
  </si>
  <si>
    <t>EP7 / Data fine collaborazione</t>
  </si>
  <si>
    <t>EP7 / Comune sede datore di lavoro</t>
  </si>
  <si>
    <t>EP7 / Provincia sede datore di lavoro</t>
  </si>
  <si>
    <t>EP7 / Tipo e dimensione</t>
  </si>
  <si>
    <t>EP7 / Settore di attività</t>
  </si>
  <si>
    <t>EP7 / Ambito di attività</t>
  </si>
  <si>
    <t>EP7 / Riferibile a</t>
  </si>
  <si>
    <t>EP7 / Descrizione delle attività svolte</t>
  </si>
  <si>
    <t>EP7 / Principali responsabilità</t>
  </si>
  <si>
    <t>EP8 / Data inizio collaborazione</t>
  </si>
  <si>
    <t>EP8 / Data fine collaborazione</t>
  </si>
  <si>
    <t>EP8 / Comune sede datore di lavoro</t>
  </si>
  <si>
    <t>EP8 / Provincia sede datore di lavoro</t>
  </si>
  <si>
    <t>EP8 / Tipo e dimensione</t>
  </si>
  <si>
    <t>EP8 / Settore di attività</t>
  </si>
  <si>
    <t>EP8 / Ambito di attività</t>
  </si>
  <si>
    <t>EP8 / Riferibile a</t>
  </si>
  <si>
    <t>EP8 / Descrizione delle attività svolte</t>
  </si>
  <si>
    <t>EP8 / Principali responsabilità</t>
  </si>
  <si>
    <t>EP9 / Data inizio collaborazione</t>
  </si>
  <si>
    <t>EP9 / Data fine collaborazione</t>
  </si>
  <si>
    <t>EP9 / Comune sede datore di lavoro</t>
  </si>
  <si>
    <t>EP9 / Provincia sede datore di lavoro</t>
  </si>
  <si>
    <t>EP9 / Tipo e dimensione</t>
  </si>
  <si>
    <t>EP9 / Settore di attività</t>
  </si>
  <si>
    <t>EP9 / Ambito di attività</t>
  </si>
  <si>
    <t>EP9 / Riferibile a</t>
  </si>
  <si>
    <t>EP9 / Descrizione delle attività svolte</t>
  </si>
  <si>
    <t>EP9 / Principali responsabilità</t>
  </si>
  <si>
    <t>EP10 / Data inizio collaborazione</t>
  </si>
  <si>
    <t>EP10 / Data fine collaborazione</t>
  </si>
  <si>
    <t>EP10 / Comune sede datore di lavoro</t>
  </si>
  <si>
    <t>EP10 / Provincia sede datore di lavoro</t>
  </si>
  <si>
    <t>EP10 / Tipo e dimensione</t>
  </si>
  <si>
    <t>EP10 / Settore di attività</t>
  </si>
  <si>
    <t>EP10 / Ambito di attività</t>
  </si>
  <si>
    <t>EP10 / Riferibile a</t>
  </si>
  <si>
    <t>EP10 / Descrizione delle attività svolte</t>
  </si>
  <si>
    <t>EP10 / Principali responsabilità</t>
  </si>
  <si>
    <t>BP1 / Ente promotore</t>
  </si>
  <si>
    <t>BP1 / Ambito</t>
  </si>
  <si>
    <t>BP1 / Tematica</t>
  </si>
  <si>
    <t>BP1 / Descrizione della misura specifica</t>
  </si>
  <si>
    <t>BP1 / Anno</t>
  </si>
  <si>
    <t>BP1 / Numero di progetti valutati</t>
  </si>
  <si>
    <t>BP1 / Investimento medio del singolo progetto</t>
  </si>
  <si>
    <t>BP2 / Ente promotore</t>
  </si>
  <si>
    <t>BP2 / Ambito</t>
  </si>
  <si>
    <t>BP2 / Tematica</t>
  </si>
  <si>
    <t>BP2 / Descrizione della misura specifica</t>
  </si>
  <si>
    <t>BP2 / Anno</t>
  </si>
  <si>
    <t>BP2 / Numero di progetti valutati</t>
  </si>
  <si>
    <t>BP2 / Investimento medio del singolo progetto</t>
  </si>
  <si>
    <t>BP3 / Ente promotore</t>
  </si>
  <si>
    <t>BP3 / Ambito</t>
  </si>
  <si>
    <t>BP3 / Tematica</t>
  </si>
  <si>
    <t>BP3 / Descrizione della misura specifica</t>
  </si>
  <si>
    <t>BP3 / Anno</t>
  </si>
  <si>
    <t>BP3 / Numero di progetti valutati</t>
  </si>
  <si>
    <t>BP3 / Investimento medio del singolo progetto</t>
  </si>
  <si>
    <t>MA1 / Motivazioni cursus studiorum</t>
  </si>
  <si>
    <t>MA2 / Motivazioni cursus studiorum</t>
  </si>
  <si>
    <t>AG4 Alimenti ad alta efficienza nutrizionale</t>
  </si>
  <si>
    <t>CV1 Processi catalitici sostenibili per applicazioni industriali (chimica sostenibile)</t>
  </si>
  <si>
    <t>CV2 Creazione di bioraffinerie per la produzione integrata di prodotti a valore aggiunto da colture no food e da biomasse di scarto (bioeconomia)</t>
  </si>
  <si>
    <t>CV3 Bioeconomia del futuro</t>
  </si>
  <si>
    <t>ICC5 Esperienze coinvolgenti, sicure e partecipative dei contenuti digitali</t>
  </si>
  <si>
    <t>COMPETITIVITÀ_IMPRESE</t>
  </si>
  <si>
    <t>gg/mm/aaaa</t>
  </si>
  <si>
    <t>CI2 Internazionalizzazione d’impresa</t>
  </si>
  <si>
    <t>7. ESPERIENZE PROFESSIONALI</t>
  </si>
  <si>
    <t>8. ESPERIENZE DI VALUTAZIONE</t>
  </si>
  <si>
    <t>CI1 Creazione e avvio d'impresa</t>
  </si>
  <si>
    <t>CI4 Ristrutturazione, riconversione, discontinuità aziendale (re-start-up)</t>
  </si>
  <si>
    <t>CI3 Innovazione di prodotto/servizio, strategica ed organizzativa</t>
  </si>
  <si>
    <t>CI5 Innovazione sociale</t>
  </si>
  <si>
    <t>TDC1 Intelligenza artificiale</t>
  </si>
  <si>
    <t>TDC2 Difesa cibernetica e sicurezza informatica</t>
  </si>
  <si>
    <t>TDC3 Infrastrutture e piattaforme digitali</t>
  </si>
  <si>
    <t>TECNOLOGIE_DIGITALI_E_CIBERNETICHE</t>
  </si>
  <si>
    <t>N. Partita IVA</t>
  </si>
  <si>
    <t>Denominazione partita IVA</t>
  </si>
  <si>
    <t>Bando / Misura specifica (BP1)</t>
  </si>
  <si>
    <t>Descrizione del Bando / Misura specifica</t>
  </si>
  <si>
    <t>Bando / Misura specifica (BP2)</t>
  </si>
  <si>
    <t>Bando / Misura specifica (BP3)</t>
  </si>
  <si>
    <t>2 Ricerca industriale e sviluppo sperimentale</t>
  </si>
  <si>
    <t xml:space="preserve">Elena </t>
  </si>
  <si>
    <t>Dodi</t>
  </si>
  <si>
    <t>Italia</t>
  </si>
  <si>
    <t>Piacenza</t>
  </si>
  <si>
    <t>Nerviano</t>
  </si>
  <si>
    <t>MI</t>
  </si>
  <si>
    <t>Italiano</t>
  </si>
  <si>
    <t>Inglese</t>
  </si>
  <si>
    <t>Tedesco</t>
  </si>
  <si>
    <t>Ingegneria Nucleare</t>
  </si>
  <si>
    <t>1990</t>
  </si>
  <si>
    <t>Studio di un sistema in grado di discriminare, in tempo reale, il tritio in forma di ossido dal tritio elementare, per la protezione dei lavoratori nei reattori a fusione e negli ambienti operanti con macroquantità di tritio.</t>
  </si>
  <si>
    <t>Scienze e tecnologie degli impianti nucleari</t>
  </si>
  <si>
    <t>1994</t>
  </si>
  <si>
    <t>Politecnico di Milano, JRC Euratom Ispra Varese</t>
  </si>
  <si>
    <t xml:space="preserve">Studio e ingegnerizzazione di uno strumento in grado di discriminare HT da HTO in tempo reale in atmosfere contaminate </t>
  </si>
  <si>
    <t>non disponibile</t>
  </si>
  <si>
    <t>Materiali innovativi per le costruzioni, il design, i veicoli leggeri, l'aerospaziale.</t>
  </si>
  <si>
    <t>20/09/2000</t>
  </si>
  <si>
    <t>Texas Instruments Italy SpA</t>
  </si>
  <si>
    <t>Avezzano</t>
  </si>
  <si>
    <t>AQ</t>
  </si>
  <si>
    <t>Produzione di semiconduttori</t>
  </si>
  <si>
    <t xml:space="preserve">Ingegnere di processo e macchina
Tecnologo </t>
  </si>
  <si>
    <t>Responsabilità aggiornamento delle richieste del cliente (fornitore "automotive") sulle specifiche tecniche di macchina e sicurezza, monitoraggio del recepimento da parte dei dipartimenti, vendita delle varianti di progetto, ottimizzazione degli acquisti di gruppo</t>
  </si>
  <si>
    <t>Studio di processi,tecnologie e macchinari per l'industrializzazione e la produzione di componenti a semiconduttore.  Scrittura delle procedure e delle specifiche di processo e manutenzioneper la clean room,  di "problem solving", "trobleshooting", studio d'implementazione di processo, metodologia di start-up di nuove fabbriche e industrializzazione con passaggio dalla fabbrica di Dallas a quella di Avezzano. Politiche di cost reduction dei materiali e dell'energia.</t>
  </si>
  <si>
    <t>14/02/1995</t>
  </si>
  <si>
    <t>17/10/1989</t>
  </si>
  <si>
    <t>31/12/1994</t>
  </si>
  <si>
    <t>JRC Euratom Ispra Varese</t>
  </si>
  <si>
    <t xml:space="preserve">Ispra </t>
  </si>
  <si>
    <t>VA</t>
  </si>
  <si>
    <t xml:space="preserve">Ricerca </t>
  </si>
  <si>
    <t>Commissione Europea - Research Executive Agency</t>
  </si>
  <si>
    <t>Valutazione di progetti delle call H2020 Sme Instruments  Ph1 e Ph2</t>
  </si>
  <si>
    <t>2018</t>
  </si>
  <si>
    <t xml:space="preserve">Contratto come Esperto Valutatore, da parte di Executive Agency for Small and Medium-sized Enterprises (EASME) </t>
  </si>
  <si>
    <t xml:space="preserve">Nuovo contratto come Esperto Valutatore, da parte di Executive Agency for Small and Medium-sized Enterprises (EASME) </t>
  </si>
  <si>
    <t>2019</t>
  </si>
  <si>
    <t>Regione Calabria (tramite selezione su sito REPRISE)</t>
  </si>
  <si>
    <t>VALUTAZIONE DI PROGETTI COMPLESSI per il sostegno alle attivita’ di animazione dei poli, tutoraggio e accompagnamento delle imprese aderenti ai poli d’innovazione e per la valorizzazione delle infrastrutture territoriali dei poli di innovazione.</t>
  </si>
  <si>
    <t>POR-Calabria FESR-FSE 2014-2020 - Piano di Azione Progetto Strategico “Calabriainnova” S3 -Azione 1.1.4 e 1.5.1 (DDG 13984 del 12/12/2017-DDC 3585 del 17/04/2018).</t>
  </si>
  <si>
    <t xml:space="preserve">Studio di sistemi per la energia pulita, fusione nucleare e del ciclo del combustibile.
</t>
  </si>
  <si>
    <t>16/10/2012</t>
  </si>
  <si>
    <t>7/9/2015</t>
  </si>
  <si>
    <t>T.T.N.SpA</t>
  </si>
  <si>
    <t xml:space="preserve">Trattamenti Termici speciali </t>
  </si>
  <si>
    <t>Assicurare la conformità alla certificazione ISO EN 9001, trainare  gli opeartori e preparare macchinari e procedure per i processi speciali a nuove certificazioni. 
Coordinamento di quattro persone alle misure non distruttive e controlli di durezza post trattamento, qualificazione del servizio e nullaosta alla consegna.</t>
  </si>
  <si>
    <t>26/05/1992</t>
  </si>
  <si>
    <t>04/12/1992</t>
  </si>
  <si>
    <t xml:space="preserve">JET JOINT UNDERTAKING </t>
  </si>
  <si>
    <t>Culham, Oxfordshire</t>
  </si>
  <si>
    <t>Okford, UK</t>
  </si>
  <si>
    <t xml:space="preserve">Ricerca sperimentale sulla fusione termonucleare </t>
  </si>
  <si>
    <t xml:space="preserve">Ricerca e applicazioni di strumenti per la protezione dei lavoratori nell'ambito della fusione termonucleare </t>
  </si>
  <si>
    <t>90/100</t>
  </si>
  <si>
    <t>Macchine e Impianti per i poliuretani, la produzione di calore da biomassa, la purificazione acque.</t>
  </si>
  <si>
    <t>Ho intrapreso studi atti ad approfondire gli ambiti energetici alternativi alle fonti fossili, per poter costruire impianti ad energia pulita, principalmente per il continuo aumento delle richieste energetiche della umanità e per la riduzione sostanziale delle emissioni legate alla combustione, dovuta alle centrali a carbone e a petrolio.</t>
  </si>
  <si>
    <t>Coordinamento delle attività di ricerca teorica e sperimentale</t>
  </si>
  <si>
    <t>Tecnos Spa,  Cannon Group SpA</t>
  </si>
  <si>
    <t>Archè Pannelli Srl (Azienda incubata presso Acceleratore del Politecnico di Milano, 2008-2010)</t>
  </si>
  <si>
    <t>Ho approfondito nel corso degli studi, attraverso alcuni esami, gli aspetti della componentistica per auto e della tecnologia dei materiali per impieghi automotive. Durante la mia tesi di dottorato, ho studiato le tematiche relative alla Valutazione d'Impatto Ambientale, per lo studio degli scenari possibili di evoluzione di rilasci di gas ambientali, quali CO, CO2, CH4.</t>
  </si>
  <si>
    <t>Ricerca e sviluppo di sistemi isolanti e decorativi per le costruzioni leggere ad alta efficienza energetica; applicazioni al design per esterni ed interni (presenza a due installazioni del Fuori Design del 2010 e 2013);  ristrutturazioni d'interni con nuove tecniche e applicazioni per materiali strutturali; produzione e posa di pavimenti per palestre di nuova concenzione. Sviluppo di nuovi sistemi di costruzione leggeri e antisismici. Responsabile Tecnico per il progetto per la costruzione di una fabbrica di pannelli solari da 100 kW presso l'Università di Al-Baqua' (Giordania).</t>
  </si>
  <si>
    <t>Fondatrice e direttore tecnico commerciale; Capofila del progetto "Panel-Clip" per l'innovazione di prodotto nelle costruzioni,  bando regionale 2011-2014, ispiratrice e creatrice della rete d'impresa Cradle 2 Cradle per introdurre l'economia circolare nelle costruzioni</t>
  </si>
  <si>
    <t xml:space="preserve">Project manager/ capo commessa per impianti ad alta automazione per settore automotive (plancie e interni auto,paraurti e tenuta vetri,  waste, pannelli isolanti coibentati metallici), monitoraggio dei tempi e dei costi di progetto di ogni dipartimento con ruolo d'interfaccia cliente. Applicazione di metodologie Toyota "lean manufacturing" allo stabilimento di assemblaggio delle teste di schiumatura del poliuretano, delle caldaie e degli impianti a biomassa.   </t>
  </si>
  <si>
    <t>Quality Manager presso stabilimento di trattamento superficiale;  Responsabile della certificazione  ISO-TS  16949 per componenti AUTOMOTIVE, e per la certificazione EN 9100  e Nasdaq  per i componenti dei clienti Aerospace &amp;Defence, impianti di bassa pressione.</t>
  </si>
  <si>
    <t>Studio dell'efficacia della strumentazione e dei metodi usati durante l'esperimento di fusione del Nov 1991, studio del modello per la Valutazione d'Impatto Ambientale, relativo alla dispersione gassosa attorno all'area del Jet.</t>
  </si>
  <si>
    <t xml:space="preserve">Per circa 10 anni, mi sono occupata della società Archè Pannelli, per la quale ho brevettato e messo a punto un sistema innovativo ed isolante per le costruzioni leggere. Ho studiato varie applicazioni del brevetto per le costruzioni sostenibili, con abbattimento dei costi e aumento di qualità del costruito, e le applicazioni alle bioarchitetture, vincendo diversi bandi della Regione Lombardia (2009 relativo al risparmio energetico, nel 2012  per l'innovazione di prodotto nelle costruzioni ) e della Camera di Commercio (2010-Design for All di un sistema frigorifero ad alta efficienza, 2012- Materiali Avanzati per veicoli leggeri-Sviluppo e Concept di scooter elettrici). Negli ultimi anni mi sono dedicata alla cogenerazione per impianti industriali e domestici, in ottica "prosumer", e allo sviluppo dello start-up di fabbriche per produzione e ricerca di pannelli solari. Ho approfondito le nuove tecnologie relative alle fonti alternative, in particolare: solare fotovoltaico, recupero di calore, sistemi di accumulo di energia, produzione e utilizzo di idrogeno per stazioni aeree di rifornimento, produzione di biofuel in ottica di economia circolare, sistemi per la liquefazione dei gas e la riduzione delle emissioni di CO2. Seguo attualmente lo sviluppo sperimentale di una società che si occupa di bioprodotti per nutraceutica e probiotica, e ho iniziato ad approfondire processi, tecnologie, e metodologie di estrazione di principi attivi e sistemi di nuova generazione per la conservazione dei cibi e il prolungamento di "shelf life time", per la bioeconomia del futuro.
Durante la mia permanenza presso il Gruppo Cannon, ho potuto seguire diverse progetti e  industrie relativi alle applicazioni di caldaie di nuova generazione utilizzanti biomasse.
</t>
  </si>
  <si>
    <t xml:space="preserve">Ho lavorato per diversi anni nel settore automotive, dal punto di vista dei processi di produzione ed industrializzazione; in particolare, ho studiato e messo a punto componenti in materiale innovativo per veicoli leggeri (auto, scooter, bus, pannellature tir), come scocche per scooter elettrici. Per Archè Pannelli, ho sviluppato una tecnologia di ricopertura  a film per "exteriors&amp;interiors" auto, alternativo alla verniciatura, che diminuisce i tempi di consegna dei componenti e permette le consegne secondo "Just In Time", con il massimo della flessibilità di customizzazione.  
Per circa 5 anni, ho lavorato come Project Manager in campo "automotive" per una multinazionale (Tecnos, parte di Cannon Group, Milano), affrontando con qualsiasi reparto aziendale l'analisi e la corretta comprensione delle specifiche del cliente. Sono stata quindi chiamata a far parte del team di assistenza post-vendita, per due anni, dove ho organizzato la messa in servizio delle attrezzature, le fermate di emergenza e di potenziamento. Quindi, ho lavorato come tecnologo di produzione applicando i principi "lean production" per circa 3 anni presso due società del Gruppo Cannon, Micromec  (Samarate Va) e Bono Netro (BI).
Ho lavorato come Quality manager prima ai trattamenti superficilai massivi, per assicurare la conformità alla certificazione ISO EN 9001, quindi per preparare i processi speciali alle nuove certificazioni, per i clienti Automotive, e Aerospaziale e Difesa (ISO-TS 16949, EN 9100, Nadcap). Ho lavorato come coordinatore di quattro persone alle misure non distruttive e controlli di durezza post trattamento, e sono stata responsabile dei certificati dei componenti trattati per il settore Aerospaziale.
</t>
  </si>
  <si>
    <t>1962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</si>
</sst>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11"/>
      <color theme="1"/>
      <name val="Calibri"/>
      <family val="2"/>
      <scheme val="minor"/>
    </font>
    <font>
      <sz val="10"/>
      <color theme="1"/>
      <name val="Arial"/>
      <family val="2"/>
    </font>
    <font>
      <b/>
      <sz val="16"/>
      <color theme="0"/>
      <name val="Arial"/>
      <family val="2"/>
    </font>
    <font>
      <b/>
      <sz val="10"/>
      <color theme="1"/>
      <name val="Arial"/>
      <family val="2"/>
    </font>
    <font>
      <b/>
      <i/>
      <sz val="10"/>
      <color theme="1"/>
      <name val="Arial"/>
      <family val="2"/>
    </font>
    <font>
      <i/>
      <sz val="8"/>
      <color rgb="FFC00000"/>
      <name val="Arial"/>
      <family val="2"/>
    </font>
    <font>
      <sz val="9"/>
      <color indexed="81"/>
      <name val="Tahoma"/>
      <family val="2"/>
    </font>
    <font>
      <b/>
      <sz val="9"/>
      <color indexed="81"/>
      <name val="Tahoma"/>
      <family val="2"/>
    </font>
    <font>
      <i/>
      <sz val="10"/>
      <color theme="1"/>
      <name val="Arial"/>
      <family val="2"/>
    </font>
    <font>
      <b/>
      <sz val="13"/>
      <color theme="1"/>
      <name val="Arial"/>
      <family val="2"/>
    </font>
    <font>
      <b/>
      <i/>
      <u/>
      <sz val="10"/>
      <color theme="1"/>
      <name val="Arial"/>
      <family val="2"/>
    </font>
    <font>
      <b/>
      <strike/>
      <sz val="10"/>
      <color theme="1"/>
      <name val="Arial"/>
      <family val="2"/>
    </font>
    <font>
      <strike/>
      <sz val="10"/>
      <color theme="1"/>
      <name val="Arial"/>
      <family val="2"/>
    </font>
  </fonts>
  <fills count="6">
    <fill>
      <patternFill patternType="none"/>
    </fill>
    <fill>
      <patternFill patternType="gray125"/>
    </fill>
    <fill>
      <patternFill patternType="solid">
        <fgColor rgb="FFFFFF99"/>
        <bgColor indexed="64"/>
      </patternFill>
    </fill>
    <fill>
      <patternFill patternType="solid">
        <fgColor rgb="FFCCFFCC"/>
        <bgColor indexed="64"/>
      </patternFill>
    </fill>
    <fill>
      <patternFill patternType="solid">
        <fgColor rgb="FFFFCCFF"/>
        <bgColor indexed="64"/>
      </patternFill>
    </fill>
    <fill>
      <patternFill patternType="solid">
        <fgColor theme="3"/>
        <bgColor indexed="64"/>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38">
    <xf numFmtId="0" fontId="0" fillId="0" borderId="0" xfId="0"/>
    <xf numFmtId="0" fontId="1" fillId="0" borderId="0" xfId="0" applyFont="1" applyAlignment="1">
      <alignment vertical="center"/>
    </xf>
    <xf numFmtId="0" fontId="3" fillId="0" borderId="0" xfId="0" applyFont="1" applyAlignment="1">
      <alignment vertical="center"/>
    </xf>
    <xf numFmtId="49" fontId="1" fillId="2" borderId="1" xfId="0" applyNumberFormat="1" applyFont="1" applyFill="1" applyBorder="1" applyAlignment="1" applyProtection="1">
      <alignment vertical="center"/>
      <protection locked="0"/>
    </xf>
    <xf numFmtId="49" fontId="1" fillId="3" borderId="1" xfId="0" applyNumberFormat="1" applyFont="1" applyFill="1" applyBorder="1" applyAlignment="1" applyProtection="1">
      <alignment vertical="center"/>
      <protection locked="0"/>
    </xf>
    <xf numFmtId="49" fontId="1" fillId="0" borderId="0" xfId="0" applyNumberFormat="1" applyFont="1" applyAlignment="1" applyProtection="1">
      <alignment vertical="center"/>
    </xf>
    <xf numFmtId="49" fontId="3" fillId="0" borderId="0" xfId="0" applyNumberFormat="1" applyFont="1" applyAlignment="1" applyProtection="1">
      <alignment vertical="center"/>
    </xf>
    <xf numFmtId="0" fontId="1" fillId="0" borderId="0" xfId="0" applyFont="1" applyAlignment="1" applyProtection="1">
      <alignment vertical="center"/>
    </xf>
    <xf numFmtId="49" fontId="1" fillId="2" borderId="0" xfId="0" applyNumberFormat="1" applyFont="1" applyFill="1" applyAlignment="1" applyProtection="1">
      <alignment vertical="center"/>
    </xf>
    <xf numFmtId="49" fontId="1" fillId="3" borderId="0" xfId="0" applyNumberFormat="1" applyFont="1" applyFill="1" applyAlignment="1" applyProtection="1">
      <alignment vertical="center"/>
    </xf>
    <xf numFmtId="49" fontId="1" fillId="4" borderId="0" xfId="0" applyNumberFormat="1" applyFont="1" applyFill="1" applyAlignment="1" applyProtection="1">
      <alignment vertical="center"/>
    </xf>
    <xf numFmtId="49" fontId="5" fillId="0" borderId="0" xfId="0" applyNumberFormat="1" applyFont="1" applyAlignment="1" applyProtection="1">
      <alignment horizontal="center" vertical="center"/>
    </xf>
    <xf numFmtId="49" fontId="1" fillId="4" borderId="1" xfId="0" applyNumberFormat="1" applyFont="1" applyFill="1" applyBorder="1" applyAlignment="1" applyProtection="1">
      <alignment vertical="center"/>
    </xf>
    <xf numFmtId="0" fontId="5" fillId="0" borderId="0" xfId="0" applyFont="1" applyAlignment="1" applyProtection="1">
      <alignment horizontal="center" vertical="center"/>
    </xf>
    <xf numFmtId="0" fontId="1" fillId="2" borderId="1" xfId="0" applyNumberFormat="1" applyFont="1" applyFill="1" applyBorder="1" applyAlignment="1" applyProtection="1">
      <alignment vertical="top" wrapText="1"/>
      <protection locked="0"/>
    </xf>
    <xf numFmtId="0" fontId="1" fillId="3" borderId="1" xfId="0" applyNumberFormat="1" applyFont="1" applyFill="1" applyBorder="1" applyAlignment="1" applyProtection="1">
      <alignment vertical="top" wrapText="1"/>
      <protection locked="0"/>
    </xf>
    <xf numFmtId="49" fontId="5" fillId="0" borderId="0" xfId="0" applyNumberFormat="1" applyFont="1" applyAlignment="1" applyProtection="1">
      <alignment horizontal="center" vertical="top"/>
    </xf>
    <xf numFmtId="49" fontId="1" fillId="0" borderId="0" xfId="0" applyNumberFormat="1" applyFont="1" applyAlignment="1" applyProtection="1">
      <alignment vertical="top"/>
    </xf>
    <xf numFmtId="49" fontId="3" fillId="0" borderId="0" xfId="0" applyNumberFormat="1" applyFont="1" applyAlignment="1" applyProtection="1">
      <alignment vertical="top"/>
    </xf>
    <xf numFmtId="0" fontId="11" fillId="0" borderId="0" xfId="0" applyFont="1" applyAlignment="1">
      <alignment vertical="center"/>
    </xf>
    <xf numFmtId="0" fontId="12" fillId="0" borderId="0" xfId="0" applyFont="1" applyAlignment="1">
      <alignment vertical="center"/>
    </xf>
    <xf numFmtId="49" fontId="3" fillId="0" borderId="0" xfId="0" applyNumberFormat="1" applyFont="1" applyFill="1" applyAlignment="1">
      <alignment vertical="center"/>
    </xf>
    <xf numFmtId="49" fontId="3" fillId="0" borderId="0" xfId="0" applyNumberFormat="1" applyFont="1" applyFill="1" applyAlignment="1" applyProtection="1">
      <alignment vertical="center"/>
    </xf>
    <xf numFmtId="49" fontId="3" fillId="0" borderId="0" xfId="0" applyNumberFormat="1" applyFont="1" applyFill="1" applyAlignment="1">
      <alignment vertical="top"/>
    </xf>
    <xf numFmtId="0" fontId="1" fillId="0" borderId="0" xfId="0" applyFont="1" applyFill="1" applyAlignment="1">
      <alignment vertical="center"/>
    </xf>
    <xf numFmtId="49" fontId="3" fillId="0" borderId="0" xfId="0" applyNumberFormat="1" applyFont="1" applyFill="1" applyAlignment="1" applyProtection="1">
      <alignment vertical="top"/>
    </xf>
    <xf numFmtId="49" fontId="3" fillId="0" borderId="0" xfId="0" applyNumberFormat="1" applyFont="1" applyFill="1" applyAlignment="1">
      <alignment vertical="top" wrapText="1"/>
    </xf>
    <xf numFmtId="49" fontId="3" fillId="0" borderId="0" xfId="0" applyNumberFormat="1" applyFont="1" applyAlignment="1" applyProtection="1">
      <alignment vertical="top" wrapText="1"/>
    </xf>
    <xf numFmtId="0" fontId="1" fillId="0" borderId="0" xfId="0" applyFont="1" applyAlignment="1" applyProtection="1">
      <alignment vertical="top"/>
    </xf>
    <xf numFmtId="49" fontId="8" fillId="0" borderId="0" xfId="0" applyNumberFormat="1" applyFont="1" applyAlignment="1" applyProtection="1">
      <alignment vertical="center"/>
    </xf>
    <xf numFmtId="14" fontId="1" fillId="3" borderId="1" xfId="0" applyNumberFormat="1" applyFont="1" applyFill="1" applyBorder="1" applyAlignment="1" applyProtection="1">
      <alignment horizontal="right" vertical="center"/>
      <protection locked="0"/>
    </xf>
    <xf numFmtId="14" fontId="1" fillId="2" borderId="1" xfId="0" applyNumberFormat="1" applyFont="1" applyFill="1" applyBorder="1" applyAlignment="1" applyProtection="1">
      <alignment horizontal="right" vertical="center"/>
      <protection locked="0"/>
    </xf>
    <xf numFmtId="49" fontId="1" fillId="3" borderId="1" xfId="0" applyNumberFormat="1" applyFont="1" applyFill="1" applyBorder="1" applyAlignment="1" applyProtection="1">
      <alignment horizontal="right" vertical="center"/>
      <protection locked="0"/>
    </xf>
    <xf numFmtId="49" fontId="2" fillId="5" borderId="0" xfId="0" applyNumberFormat="1" applyFont="1" applyFill="1" applyAlignment="1" applyProtection="1">
      <alignment vertical="center"/>
    </xf>
    <xf numFmtId="0" fontId="8" fillId="0" borderId="0" xfId="0" applyNumberFormat="1" applyFont="1" applyAlignment="1" applyProtection="1">
      <alignment horizontal="justify" vertical="center" wrapText="1"/>
    </xf>
    <xf numFmtId="0" fontId="9" fillId="0" borderId="0" xfId="0" applyFont="1" applyAlignment="1" applyProtection="1">
      <alignment vertical="center"/>
    </xf>
    <xf numFmtId="49" fontId="9" fillId="0" borderId="0" xfId="0" applyNumberFormat="1" applyFont="1" applyAlignment="1" applyProtection="1">
      <alignment vertical="center"/>
    </xf>
    <xf numFmtId="0" fontId="8" fillId="0" borderId="0" xfId="0" applyNumberFormat="1" applyFont="1" applyFill="1" applyAlignment="1" applyProtection="1">
      <alignment vertical="center" wrapText="1"/>
    </xf>
  </cellXfs>
  <cellStyles count="1">
    <cellStyle name="Normale" xfId="0" builtinId="0"/>
  </cellStyles>
  <dxfs count="0"/>
  <tableStyles count="0" defaultTableStyle="TableStyleMedium9" defaultPivotStyle="PivotStyleLight16"/>
  <colors>
    <mruColors>
      <color rgb="FFFFFF99"/>
      <color rgb="FFCCFFCC"/>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D61"/>
  <sheetViews>
    <sheetView tabSelected="1" topLeftCell="A25" zoomScaleNormal="100" workbookViewId="0">
      <selection activeCell="D19" sqref="D19"/>
    </sheetView>
  </sheetViews>
  <sheetFormatPr defaultColWidth="9.1796875" defaultRowHeight="15" customHeight="1" x14ac:dyDescent="0.35"/>
  <cols>
    <col min="1" max="1" width="6.453125" style="13" customWidth="1"/>
    <col min="2" max="2" width="2.81640625" style="7" customWidth="1"/>
    <col min="3" max="3" width="42.81640625" style="7" customWidth="1"/>
    <col min="4" max="4" width="81.453125" style="7" customWidth="1"/>
    <col min="5" max="5" width="2.81640625" style="7" customWidth="1"/>
    <col min="6" max="16384" width="9.1796875" style="7"/>
  </cols>
  <sheetData>
    <row r="1" spans="1:4" ht="15" customHeight="1" x14ac:dyDescent="0.35">
      <c r="A1" s="11"/>
      <c r="B1" s="5"/>
      <c r="C1" s="6" t="s">
        <v>118</v>
      </c>
      <c r="D1" s="5" t="s">
        <v>115</v>
      </c>
    </row>
    <row r="2" spans="1:4" ht="15" customHeight="1" x14ac:dyDescent="0.35">
      <c r="A2" s="11"/>
      <c r="B2" s="5"/>
      <c r="C2" s="5"/>
      <c r="D2" s="8" t="s">
        <v>116</v>
      </c>
    </row>
    <row r="3" spans="1:4" ht="15" customHeight="1" x14ac:dyDescent="0.35">
      <c r="A3" s="11"/>
      <c r="B3" s="5"/>
      <c r="C3" s="5"/>
      <c r="D3" s="9" t="s">
        <v>184</v>
      </c>
    </row>
    <row r="4" spans="1:4" ht="15" customHeight="1" x14ac:dyDescent="0.35">
      <c r="A4" s="11"/>
      <c r="B4" s="5"/>
      <c r="C4" s="5"/>
      <c r="D4" s="10" t="s">
        <v>117</v>
      </c>
    </row>
    <row r="5" spans="1:4" ht="15" customHeight="1" x14ac:dyDescent="0.35">
      <c r="A5" s="11"/>
      <c r="B5" s="5"/>
      <c r="C5" s="5"/>
      <c r="D5" s="5"/>
    </row>
    <row r="6" spans="1:4" ht="16.5" x14ac:dyDescent="0.35">
      <c r="A6" s="11"/>
      <c r="B6" s="5"/>
      <c r="C6" s="35" t="s">
        <v>207</v>
      </c>
      <c r="D6" s="35"/>
    </row>
    <row r="7" spans="1:4" ht="15" customHeight="1" x14ac:dyDescent="0.35">
      <c r="A7" s="11" t="s">
        <v>104</v>
      </c>
      <c r="B7" s="5"/>
      <c r="C7" s="6" t="s">
        <v>105</v>
      </c>
      <c r="D7" s="12" t="str">
        <f>nome&amp;" "&amp;cognome&amp;"; "&amp;codice_fiscale</f>
        <v xml:space="preserve">Elena  Dodi; </v>
      </c>
    </row>
    <row r="8" spans="1:4" ht="15" customHeight="1" x14ac:dyDescent="0.35">
      <c r="A8" s="11"/>
      <c r="B8" s="5"/>
      <c r="C8" s="5"/>
      <c r="D8" s="5"/>
    </row>
    <row r="9" spans="1:4" ht="20" x14ac:dyDescent="0.35">
      <c r="A9" s="11"/>
      <c r="B9" s="5"/>
      <c r="C9" s="33" t="s">
        <v>172</v>
      </c>
      <c r="D9" s="33"/>
    </row>
    <row r="10" spans="1:4" ht="15" customHeight="1" x14ac:dyDescent="0.35">
      <c r="A10" s="11"/>
      <c r="B10" s="5"/>
      <c r="C10" s="5"/>
      <c r="D10" s="5"/>
    </row>
    <row r="11" spans="1:4" ht="15" customHeight="1" x14ac:dyDescent="0.35">
      <c r="A11" s="11" t="s">
        <v>91</v>
      </c>
      <c r="B11" s="5"/>
      <c r="C11" s="6" t="s">
        <v>60</v>
      </c>
      <c r="D11" s="3" t="s">
        <v>677</v>
      </c>
    </row>
    <row r="12" spans="1:4" ht="15" customHeight="1" x14ac:dyDescent="0.35">
      <c r="A12" s="11" t="s">
        <v>92</v>
      </c>
      <c r="B12" s="5"/>
      <c r="C12" s="6" t="s">
        <v>61</v>
      </c>
      <c r="D12" s="3" t="s">
        <v>678</v>
      </c>
    </row>
    <row r="13" spans="1:4" ht="15" customHeight="1" x14ac:dyDescent="0.35">
      <c r="A13" s="11" t="s">
        <v>93</v>
      </c>
      <c r="B13" s="5"/>
      <c r="C13" s="6" t="s">
        <v>112</v>
      </c>
      <c r="D13" s="3" t="s">
        <v>114</v>
      </c>
    </row>
    <row r="14" spans="1:4" ht="15" customHeight="1" x14ac:dyDescent="0.35">
      <c r="A14" s="11"/>
      <c r="B14" s="5"/>
      <c r="C14" s="5"/>
      <c r="D14" s="5"/>
    </row>
    <row r="15" spans="1:4" ht="15" customHeight="1" x14ac:dyDescent="0.35">
      <c r="A15" s="11" t="s">
        <v>94</v>
      </c>
      <c r="B15" s="5"/>
      <c r="C15" s="6" t="s">
        <v>62</v>
      </c>
      <c r="D15" s="3" t="s">
        <v>679</v>
      </c>
    </row>
    <row r="16" spans="1:4" ht="15" customHeight="1" x14ac:dyDescent="0.35">
      <c r="A16" s="11" t="s">
        <v>95</v>
      </c>
      <c r="B16" s="5"/>
      <c r="C16" s="6" t="s">
        <v>63</v>
      </c>
      <c r="D16" s="3" t="s">
        <v>680</v>
      </c>
    </row>
    <row r="17" spans="1:4" ht="15" customHeight="1" x14ac:dyDescent="0.35">
      <c r="A17" s="11" t="s">
        <v>96</v>
      </c>
      <c r="B17" s="5"/>
      <c r="C17" s="6" t="s">
        <v>100</v>
      </c>
      <c r="D17" s="3" t="s">
        <v>680</v>
      </c>
    </row>
    <row r="18" spans="1:4" ht="15" customHeight="1" x14ac:dyDescent="0.35">
      <c r="A18" s="11" t="s">
        <v>97</v>
      </c>
      <c r="B18" s="5"/>
      <c r="C18" s="6" t="s">
        <v>101</v>
      </c>
      <c r="D18" s="3" t="s">
        <v>746</v>
      </c>
    </row>
    <row r="19" spans="1:4" ht="15" customHeight="1" x14ac:dyDescent="0.35">
      <c r="A19" s="11"/>
      <c r="B19" s="5"/>
      <c r="C19" s="5"/>
      <c r="D19" s="5"/>
    </row>
    <row r="20" spans="1:4" ht="15" customHeight="1" x14ac:dyDescent="0.35">
      <c r="A20" s="11" t="s">
        <v>98</v>
      </c>
      <c r="B20" s="5"/>
      <c r="C20" s="6" t="s">
        <v>66</v>
      </c>
      <c r="D20" s="3"/>
    </row>
    <row r="21" spans="1:4" ht="15" customHeight="1" x14ac:dyDescent="0.35">
      <c r="A21" s="11" t="s">
        <v>99</v>
      </c>
      <c r="B21" s="5"/>
      <c r="C21" s="6" t="s">
        <v>64</v>
      </c>
      <c r="D21" s="3"/>
    </row>
    <row r="22" spans="1:4" ht="15" customHeight="1" x14ac:dyDescent="0.35">
      <c r="A22" s="11" t="s">
        <v>77</v>
      </c>
      <c r="B22" s="5"/>
      <c r="C22" s="6" t="s">
        <v>65</v>
      </c>
      <c r="D22" s="3"/>
    </row>
    <row r="23" spans="1:4" ht="15" customHeight="1" x14ac:dyDescent="0.35">
      <c r="A23" s="11" t="s">
        <v>78</v>
      </c>
      <c r="B23" s="5"/>
      <c r="C23" s="6" t="s">
        <v>102</v>
      </c>
      <c r="D23" s="3"/>
    </row>
    <row r="24" spans="1:4" ht="15" customHeight="1" x14ac:dyDescent="0.35">
      <c r="A24" s="11"/>
      <c r="B24" s="5"/>
      <c r="C24" s="5"/>
      <c r="D24" s="5"/>
    </row>
    <row r="25" spans="1:4" ht="15" customHeight="1" x14ac:dyDescent="0.35">
      <c r="A25" s="11" t="s">
        <v>79</v>
      </c>
      <c r="B25" s="5"/>
      <c r="C25" s="6" t="s">
        <v>67</v>
      </c>
      <c r="D25" s="4"/>
    </row>
    <row r="26" spans="1:4" ht="15" customHeight="1" x14ac:dyDescent="0.35">
      <c r="A26" s="11" t="s">
        <v>80</v>
      </c>
      <c r="B26" s="5"/>
      <c r="C26" s="6" t="s">
        <v>68</v>
      </c>
      <c r="D26" s="4"/>
    </row>
    <row r="27" spans="1:4" ht="15" customHeight="1" x14ac:dyDescent="0.35">
      <c r="A27" s="11" t="s">
        <v>81</v>
      </c>
      <c r="B27" s="5"/>
      <c r="C27" s="6" t="s">
        <v>69</v>
      </c>
      <c r="D27" s="4"/>
    </row>
    <row r="28" spans="1:4" ht="15" customHeight="1" x14ac:dyDescent="0.35">
      <c r="A28" s="11" t="s">
        <v>82</v>
      </c>
      <c r="B28" s="5"/>
      <c r="C28" s="6" t="s">
        <v>103</v>
      </c>
      <c r="D28" s="4"/>
    </row>
    <row r="29" spans="1:4" ht="15" customHeight="1" x14ac:dyDescent="0.35">
      <c r="A29" s="11"/>
      <c r="B29" s="5"/>
      <c r="C29" s="5"/>
      <c r="D29" s="5"/>
    </row>
    <row r="30" spans="1:4" ht="15" customHeight="1" x14ac:dyDescent="0.35">
      <c r="A30" s="11" t="s">
        <v>83</v>
      </c>
      <c r="B30" s="5"/>
      <c r="C30" s="6" t="s">
        <v>185</v>
      </c>
      <c r="D30" s="3"/>
    </row>
    <row r="31" spans="1:4" ht="15" customHeight="1" x14ac:dyDescent="0.35">
      <c r="A31" s="11" t="s">
        <v>84</v>
      </c>
      <c r="B31" s="5"/>
      <c r="C31" s="6" t="s">
        <v>670</v>
      </c>
      <c r="D31" s="3"/>
    </row>
    <row r="32" spans="1:4" ht="15" customHeight="1" x14ac:dyDescent="0.35">
      <c r="A32" s="11" t="s">
        <v>85</v>
      </c>
      <c r="B32" s="5"/>
      <c r="C32" s="6" t="s">
        <v>671</v>
      </c>
      <c r="D32" s="4"/>
    </row>
    <row r="33" spans="1:4" ht="15" customHeight="1" x14ac:dyDescent="0.35">
      <c r="A33" s="11"/>
      <c r="B33" s="5"/>
      <c r="C33" s="5"/>
      <c r="D33" s="5"/>
    </row>
    <row r="34" spans="1:4" ht="15" customHeight="1" x14ac:dyDescent="0.35">
      <c r="A34" s="11" t="s">
        <v>86</v>
      </c>
      <c r="B34" s="5"/>
      <c r="C34" s="6" t="s">
        <v>71</v>
      </c>
      <c r="D34" s="3"/>
    </row>
    <row r="35" spans="1:4" ht="15" customHeight="1" x14ac:dyDescent="0.35">
      <c r="A35" s="11" t="s">
        <v>87</v>
      </c>
      <c r="B35" s="5"/>
      <c r="C35" s="6" t="s">
        <v>72</v>
      </c>
      <c r="D35" s="3"/>
    </row>
    <row r="36" spans="1:4" ht="15" customHeight="1" x14ac:dyDescent="0.35">
      <c r="A36" s="11" t="s">
        <v>88</v>
      </c>
      <c r="B36" s="5"/>
      <c r="C36" s="6" t="s">
        <v>73</v>
      </c>
      <c r="D36" s="4"/>
    </row>
    <row r="37" spans="1:4" ht="15" customHeight="1" x14ac:dyDescent="0.35">
      <c r="A37" s="11" t="s">
        <v>89</v>
      </c>
      <c r="B37" s="5"/>
      <c r="C37" s="6" t="s">
        <v>74</v>
      </c>
      <c r="D37" s="3"/>
    </row>
    <row r="38" spans="1:4" ht="15" customHeight="1" x14ac:dyDescent="0.35">
      <c r="A38" s="11" t="s">
        <v>90</v>
      </c>
      <c r="B38" s="5"/>
      <c r="C38" s="6" t="s">
        <v>75</v>
      </c>
      <c r="D38" s="3"/>
    </row>
    <row r="39" spans="1:4" ht="15" customHeight="1" x14ac:dyDescent="0.35">
      <c r="A39" s="11"/>
      <c r="B39" s="5"/>
      <c r="C39" s="5"/>
      <c r="D39" s="5"/>
    </row>
    <row r="40" spans="1:4" ht="20" x14ac:dyDescent="0.35">
      <c r="A40" s="11"/>
      <c r="B40" s="5"/>
      <c r="C40" s="33" t="s">
        <v>173</v>
      </c>
      <c r="D40" s="33"/>
    </row>
    <row r="41" spans="1:4" ht="15" customHeight="1" x14ac:dyDescent="0.35">
      <c r="A41" s="11"/>
      <c r="B41" s="5"/>
      <c r="C41" s="5"/>
      <c r="D41" s="5"/>
    </row>
    <row r="42" spans="1:4" ht="15" customHeight="1" x14ac:dyDescent="0.35">
      <c r="A42" s="11" t="s">
        <v>106</v>
      </c>
      <c r="B42" s="5"/>
      <c r="C42" s="6" t="s">
        <v>124</v>
      </c>
      <c r="D42" s="3" t="s">
        <v>683</v>
      </c>
    </row>
    <row r="43" spans="1:4" ht="15" customHeight="1" x14ac:dyDescent="0.35">
      <c r="A43" s="11" t="s">
        <v>107</v>
      </c>
      <c r="B43" s="5"/>
      <c r="C43" s="6" t="s">
        <v>126</v>
      </c>
      <c r="D43" s="4" t="s">
        <v>684</v>
      </c>
    </row>
    <row r="44" spans="1:4" ht="15" customHeight="1" x14ac:dyDescent="0.35">
      <c r="A44" s="11" t="s">
        <v>108</v>
      </c>
      <c r="B44" s="5"/>
      <c r="C44" s="6" t="s">
        <v>127</v>
      </c>
      <c r="D44" s="4" t="s">
        <v>322</v>
      </c>
    </row>
    <row r="45" spans="1:4" ht="15" customHeight="1" x14ac:dyDescent="0.35">
      <c r="A45" s="11" t="s">
        <v>109</v>
      </c>
      <c r="B45" s="5"/>
      <c r="C45" s="6" t="s">
        <v>128</v>
      </c>
      <c r="D45" s="4" t="s">
        <v>685</v>
      </c>
    </row>
    <row r="46" spans="1:4" ht="15" customHeight="1" x14ac:dyDescent="0.35">
      <c r="A46" s="11" t="s">
        <v>110</v>
      </c>
      <c r="B46" s="5"/>
      <c r="C46" s="6" t="s">
        <v>129</v>
      </c>
      <c r="D46" s="4" t="s">
        <v>319</v>
      </c>
    </row>
    <row r="47" spans="1:4" ht="15" customHeight="1" x14ac:dyDescent="0.35">
      <c r="A47" s="11" t="s">
        <v>111</v>
      </c>
      <c r="B47" s="5"/>
      <c r="C47" s="6" t="s">
        <v>130</v>
      </c>
      <c r="D47" s="4"/>
    </row>
    <row r="48" spans="1:4" ht="15" customHeight="1" x14ac:dyDescent="0.35">
      <c r="A48" s="11" t="s">
        <v>132</v>
      </c>
      <c r="B48" s="5"/>
      <c r="C48" s="6" t="s">
        <v>131</v>
      </c>
      <c r="D48" s="4"/>
    </row>
    <row r="49" spans="1:4" ht="15" customHeight="1" x14ac:dyDescent="0.35">
      <c r="A49" s="11"/>
      <c r="B49" s="5"/>
      <c r="C49" s="5"/>
      <c r="D49" s="5"/>
    </row>
    <row r="50" spans="1:4" ht="20" x14ac:dyDescent="0.35">
      <c r="A50" s="11"/>
      <c r="B50" s="5"/>
      <c r="C50" s="33" t="s">
        <v>174</v>
      </c>
      <c r="D50" s="33"/>
    </row>
    <row r="51" spans="1:4" ht="30" customHeight="1" x14ac:dyDescent="0.35">
      <c r="A51" s="11"/>
      <c r="B51" s="5"/>
      <c r="C51" s="34" t="s">
        <v>359</v>
      </c>
      <c r="D51" s="34"/>
    </row>
    <row r="52" spans="1:4" ht="15" customHeight="1" x14ac:dyDescent="0.35">
      <c r="A52" s="11"/>
      <c r="B52" s="5"/>
      <c r="C52" s="5"/>
      <c r="D52" s="5"/>
    </row>
    <row r="53" spans="1:4" ht="15" customHeight="1" x14ac:dyDescent="0.35">
      <c r="A53" s="11" t="s">
        <v>133</v>
      </c>
      <c r="B53" s="5"/>
      <c r="C53" s="6" t="s">
        <v>353</v>
      </c>
      <c r="D53" s="3" t="s">
        <v>53</v>
      </c>
    </row>
    <row r="54" spans="1:4" ht="15" customHeight="1" x14ac:dyDescent="0.35">
      <c r="A54" s="11" t="s">
        <v>134</v>
      </c>
      <c r="B54" s="5"/>
      <c r="C54" s="6" t="s">
        <v>355</v>
      </c>
      <c r="D54" s="4" t="s">
        <v>14</v>
      </c>
    </row>
    <row r="55" spans="1:4" ht="15" customHeight="1" x14ac:dyDescent="0.35">
      <c r="A55" s="11" t="s">
        <v>135</v>
      </c>
      <c r="B55" s="5"/>
      <c r="C55" s="6" t="s">
        <v>356</v>
      </c>
      <c r="D55" s="4" t="s">
        <v>655</v>
      </c>
    </row>
    <row r="56" spans="1:4" ht="15" customHeight="1" x14ac:dyDescent="0.35">
      <c r="A56" s="11" t="s">
        <v>136</v>
      </c>
      <c r="B56" s="5"/>
      <c r="C56" s="6" t="s">
        <v>474</v>
      </c>
      <c r="D56" s="4" t="s">
        <v>10</v>
      </c>
    </row>
    <row r="57" spans="1:4" ht="15" customHeight="1" x14ac:dyDescent="0.35">
      <c r="A57" s="11"/>
      <c r="B57" s="5"/>
      <c r="C57" s="5"/>
      <c r="D57" s="5"/>
    </row>
    <row r="58" spans="1:4" ht="15" customHeight="1" x14ac:dyDescent="0.35">
      <c r="A58" s="11" t="s">
        <v>137</v>
      </c>
      <c r="B58" s="5"/>
      <c r="C58" s="6" t="s">
        <v>354</v>
      </c>
      <c r="D58" s="3" t="s">
        <v>57</v>
      </c>
    </row>
    <row r="59" spans="1:4" ht="15" customHeight="1" x14ac:dyDescent="0.35">
      <c r="A59" s="11" t="s">
        <v>138</v>
      </c>
      <c r="B59" s="5"/>
      <c r="C59" s="6" t="s">
        <v>357</v>
      </c>
      <c r="D59" s="4" t="s">
        <v>31</v>
      </c>
    </row>
    <row r="60" spans="1:4" ht="15" customHeight="1" x14ac:dyDescent="0.35">
      <c r="A60" s="11" t="s">
        <v>472</v>
      </c>
      <c r="B60" s="5"/>
      <c r="C60" s="6" t="s">
        <v>358</v>
      </c>
      <c r="D60" s="4" t="s">
        <v>32</v>
      </c>
    </row>
    <row r="61" spans="1:4" ht="15" customHeight="1" x14ac:dyDescent="0.35">
      <c r="A61" s="11" t="s">
        <v>473</v>
      </c>
      <c r="C61" s="6" t="s">
        <v>475</v>
      </c>
      <c r="D61" s="4" t="s">
        <v>33</v>
      </c>
    </row>
  </sheetData>
  <sheetProtection algorithmName="SHA-512" hashValue="MLZ0ISrzxLhy0ruiVm4a13ii8i0SxdfRH+nQwi20GuQa40o2EvsJskvDeyodYh3czEIHy0HY92iTEO1BK6a5zA==" saltValue="YGhHiU/r3iIXbCnyc5K3uw==" spinCount="100000" sheet="1" objects="1" scenarios="1"/>
  <mergeCells count="5">
    <mergeCell ref="C9:D9"/>
    <mergeCell ref="C50:D50"/>
    <mergeCell ref="C40:D40"/>
    <mergeCell ref="C51:D51"/>
    <mergeCell ref="C6:D6"/>
  </mergeCells>
  <dataValidations count="8">
    <dataValidation type="list" allowBlank="1" showInputMessage="1" showErrorMessage="1" sqref="D13">
      <formula1>elenco_sesso</formula1>
    </dataValidation>
    <dataValidation type="list" allowBlank="1" showInputMessage="1" showErrorMessage="1" sqref="D44 D46 D48">
      <formula1>elenco_lingue</formula1>
    </dataValidation>
    <dataValidation type="list" allowBlank="1" showInputMessage="1" showErrorMessage="1" sqref="D59">
      <formula1>INDIRECT(spec_secondaria)</formula1>
    </dataValidation>
    <dataValidation type="list" allowBlank="1" showInputMessage="1" showErrorMessage="1" sqref="D58">
      <formula1>Macroaree</formula1>
    </dataValidation>
    <dataValidation type="list" allowBlank="1" showInputMessage="1" showErrorMessage="1" sqref="D53">
      <formula1>Macroaree</formula1>
    </dataValidation>
    <dataValidation type="list" allowBlank="1" showInputMessage="1" showErrorMessage="1" sqref="D54:D56">
      <formula1>INDIRECT(spec_principale)</formula1>
    </dataValidation>
    <dataValidation type="list" allowBlank="1" showInputMessage="1" showErrorMessage="1" sqref="D61">
      <formula1>INDIRECT(spec_secondaria)</formula1>
    </dataValidation>
    <dataValidation type="list" allowBlank="1" showInputMessage="1" showErrorMessage="1" sqref="D60">
      <formula1>INDIRECT(spec_secondaria)</formula1>
    </dataValidation>
  </dataValidations>
  <printOptions horizontalCentered="1"/>
  <pageMargins left="0.19685039370078741" right="0.19685039370078741" top="0.78740157480314965" bottom="0.78740157480314965" header="0.39370078740157483" footer="0.39370078740157483"/>
  <pageSetup paperSize="9" scale="80" fitToHeight="0" orientation="portrait" verticalDpi="1200" r:id="rId1"/>
  <headerFooter>
    <oddFooter>&amp;C&amp;"Arial,Normale"&amp;8ANAGRAFICA / PAGINA &amp;P DI &amp;N</oddFooter>
  </headerFooter>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D50"/>
  <sheetViews>
    <sheetView topLeftCell="A35" zoomScaleNormal="100" workbookViewId="0">
      <selection activeCell="D16" sqref="D16"/>
    </sheetView>
  </sheetViews>
  <sheetFormatPr defaultColWidth="9.1796875" defaultRowHeight="15" customHeight="1" x14ac:dyDescent="0.35"/>
  <cols>
    <col min="1" max="1" width="6.453125" style="13" customWidth="1"/>
    <col min="2" max="2" width="2.81640625" style="7" customWidth="1"/>
    <col min="3" max="3" width="42.81640625" style="7" customWidth="1"/>
    <col min="4" max="4" width="81.453125" style="7" customWidth="1"/>
    <col min="5" max="5" width="2.81640625" style="7" customWidth="1"/>
    <col min="6" max="16384" width="9.1796875" style="7"/>
  </cols>
  <sheetData>
    <row r="1" spans="1:4" ht="15" customHeight="1" x14ac:dyDescent="0.35">
      <c r="A1" s="11"/>
      <c r="B1" s="5"/>
      <c r="C1" s="6" t="s">
        <v>118</v>
      </c>
      <c r="D1" s="5" t="str">
        <f>istruzioni_bianco</f>
        <v>Posizionarsi sopra una cella per visualizzare le relative istruzioni di compilazione</v>
      </c>
    </row>
    <row r="2" spans="1:4" ht="15" customHeight="1" x14ac:dyDescent="0.35">
      <c r="A2" s="11"/>
      <c r="B2" s="5"/>
      <c r="C2" s="5"/>
      <c r="D2" s="8" t="str">
        <f>istruzioni_giallo</f>
        <v>La compilazione delle celle evidenziate in giallo è obbligatoria</v>
      </c>
    </row>
    <row r="3" spans="1:4" ht="15" customHeight="1" x14ac:dyDescent="0.35">
      <c r="A3" s="11"/>
      <c r="B3" s="5"/>
      <c r="C3" s="5"/>
      <c r="D3" s="9" t="str">
        <f>istruzioni_verde</f>
        <v>La compilazione delle celle evidenziate in verde è facoltativa, ma consigliata se pertinente</v>
      </c>
    </row>
    <row r="4" spans="1:4" ht="15" customHeight="1" x14ac:dyDescent="0.35">
      <c r="A4" s="11"/>
      <c r="B4" s="5"/>
      <c r="C4" s="5"/>
      <c r="D4" s="10" t="str">
        <f>istruzioni_rosso</f>
        <v>Le celle evideziate in rosso si compilano automaticamente</v>
      </c>
    </row>
    <row r="5" spans="1:4" ht="15" customHeight="1" x14ac:dyDescent="0.35">
      <c r="A5" s="11"/>
      <c r="B5" s="5"/>
      <c r="C5" s="5"/>
      <c r="D5" s="5"/>
    </row>
    <row r="6" spans="1:4" ht="16.5" x14ac:dyDescent="0.35">
      <c r="A6" s="11"/>
      <c r="B6" s="5"/>
      <c r="C6" s="36" t="s">
        <v>208</v>
      </c>
      <c r="D6" s="36"/>
    </row>
    <row r="7" spans="1:4" ht="15" customHeight="1" x14ac:dyDescent="0.35">
      <c r="A7" s="11" t="s">
        <v>119</v>
      </c>
      <c r="B7" s="5"/>
      <c r="C7" s="6" t="s">
        <v>105</v>
      </c>
      <c r="D7" s="12" t="str">
        <f>candidatura</f>
        <v xml:space="preserve">Elena  Dodi; </v>
      </c>
    </row>
    <row r="8" spans="1:4" ht="15" customHeight="1" x14ac:dyDescent="0.35">
      <c r="A8" s="11"/>
      <c r="B8" s="5"/>
      <c r="C8" s="5"/>
      <c r="D8" s="5"/>
    </row>
    <row r="9" spans="1:4" ht="20" x14ac:dyDescent="0.35">
      <c r="A9" s="11"/>
      <c r="B9" s="5"/>
      <c r="C9" s="33" t="s">
        <v>175</v>
      </c>
      <c r="D9" s="33"/>
    </row>
    <row r="10" spans="1:4" ht="15" customHeight="1" x14ac:dyDescent="0.35">
      <c r="A10" s="11"/>
      <c r="B10" s="5"/>
      <c r="C10" s="5"/>
      <c r="D10" s="5"/>
    </row>
    <row r="11" spans="1:4" ht="15" customHeight="1" x14ac:dyDescent="0.35">
      <c r="A11" s="11" t="s">
        <v>142</v>
      </c>
      <c r="B11" s="5"/>
      <c r="C11" s="6" t="s">
        <v>426</v>
      </c>
      <c r="D11" s="3" t="s">
        <v>140</v>
      </c>
    </row>
    <row r="12" spans="1:4" ht="15" customHeight="1" x14ac:dyDescent="0.35">
      <c r="A12" s="11" t="s">
        <v>147</v>
      </c>
      <c r="B12" s="5"/>
      <c r="C12" s="6" t="s">
        <v>427</v>
      </c>
      <c r="D12" s="3" t="s">
        <v>686</v>
      </c>
    </row>
    <row r="13" spans="1:4" ht="15" customHeight="1" x14ac:dyDescent="0.35">
      <c r="A13" s="11" t="s">
        <v>148</v>
      </c>
      <c r="B13" s="5"/>
      <c r="C13" s="6" t="s">
        <v>143</v>
      </c>
      <c r="D13" s="3" t="s">
        <v>687</v>
      </c>
    </row>
    <row r="14" spans="1:4" ht="15" customHeight="1" x14ac:dyDescent="0.35">
      <c r="A14" s="11" t="s">
        <v>149</v>
      </c>
      <c r="B14" s="5"/>
      <c r="C14" s="6" t="s">
        <v>144</v>
      </c>
      <c r="D14" s="3" t="s">
        <v>691</v>
      </c>
    </row>
    <row r="15" spans="1:4" ht="45" customHeight="1" x14ac:dyDescent="0.35">
      <c r="A15" s="16" t="s">
        <v>150</v>
      </c>
      <c r="B15" s="5"/>
      <c r="C15" s="18" t="s">
        <v>145</v>
      </c>
      <c r="D15" s="14" t="s">
        <v>688</v>
      </c>
    </row>
    <row r="16" spans="1:4" ht="15" customHeight="1" x14ac:dyDescent="0.35">
      <c r="A16" s="11" t="s">
        <v>151</v>
      </c>
      <c r="B16" s="5"/>
      <c r="C16" s="6" t="s">
        <v>146</v>
      </c>
      <c r="D16" s="3" t="s">
        <v>732</v>
      </c>
    </row>
    <row r="17" spans="1:4" ht="15" customHeight="1" x14ac:dyDescent="0.35">
      <c r="A17" s="11"/>
      <c r="B17" s="5"/>
      <c r="C17" s="29" t="s">
        <v>183</v>
      </c>
      <c r="D17" s="5"/>
    </row>
    <row r="18" spans="1:4" ht="15" customHeight="1" x14ac:dyDescent="0.35">
      <c r="A18" s="11" t="s">
        <v>152</v>
      </c>
      <c r="B18" s="5"/>
      <c r="C18" s="6" t="s">
        <v>500</v>
      </c>
      <c r="D18" s="4"/>
    </row>
    <row r="19" spans="1:4" ht="15" customHeight="1" x14ac:dyDescent="0.35">
      <c r="A19" s="11" t="s">
        <v>153</v>
      </c>
      <c r="B19" s="5"/>
      <c r="C19" s="6" t="s">
        <v>143</v>
      </c>
      <c r="D19" s="4"/>
    </row>
    <row r="20" spans="1:4" ht="15" customHeight="1" x14ac:dyDescent="0.35">
      <c r="A20" s="11" t="s">
        <v>154</v>
      </c>
      <c r="B20" s="5"/>
      <c r="C20" s="6" t="s">
        <v>144</v>
      </c>
      <c r="D20" s="4"/>
    </row>
    <row r="21" spans="1:4" ht="45" customHeight="1" x14ac:dyDescent="0.35">
      <c r="A21" s="16" t="s">
        <v>155</v>
      </c>
      <c r="B21" s="5"/>
      <c r="C21" s="18" t="s">
        <v>145</v>
      </c>
      <c r="D21" s="15"/>
    </row>
    <row r="22" spans="1:4" ht="15" customHeight="1" x14ac:dyDescent="0.35">
      <c r="A22" s="11"/>
      <c r="B22" s="5"/>
      <c r="C22" s="5"/>
      <c r="D22" s="5"/>
    </row>
    <row r="23" spans="1:4" ht="15" customHeight="1" x14ac:dyDescent="0.35">
      <c r="A23" s="11" t="s">
        <v>156</v>
      </c>
      <c r="B23" s="5"/>
      <c r="C23" s="6" t="s">
        <v>426</v>
      </c>
      <c r="D23" s="4"/>
    </row>
    <row r="24" spans="1:4" ht="15" customHeight="1" x14ac:dyDescent="0.35">
      <c r="A24" s="11" t="s">
        <v>157</v>
      </c>
      <c r="B24" s="5"/>
      <c r="C24" s="6" t="s">
        <v>428</v>
      </c>
      <c r="D24" s="4"/>
    </row>
    <row r="25" spans="1:4" ht="15" customHeight="1" x14ac:dyDescent="0.35">
      <c r="A25" s="11" t="s">
        <v>158</v>
      </c>
      <c r="B25" s="5"/>
      <c r="C25" s="6" t="s">
        <v>143</v>
      </c>
      <c r="D25" s="4"/>
    </row>
    <row r="26" spans="1:4" ht="15" customHeight="1" x14ac:dyDescent="0.35">
      <c r="A26" s="11" t="s">
        <v>159</v>
      </c>
      <c r="B26" s="5"/>
      <c r="C26" s="6" t="s">
        <v>144</v>
      </c>
      <c r="D26" s="4"/>
    </row>
    <row r="27" spans="1:4" ht="45" customHeight="1" x14ac:dyDescent="0.35">
      <c r="A27" s="16" t="s">
        <v>160</v>
      </c>
      <c r="B27" s="5"/>
      <c r="C27" s="18" t="s">
        <v>145</v>
      </c>
      <c r="D27" s="15"/>
    </row>
    <row r="28" spans="1:4" ht="15" customHeight="1" x14ac:dyDescent="0.35">
      <c r="A28" s="11" t="s">
        <v>161</v>
      </c>
      <c r="B28" s="5"/>
      <c r="C28" s="6" t="s">
        <v>146</v>
      </c>
      <c r="D28" s="4"/>
    </row>
    <row r="29" spans="1:4" ht="15" customHeight="1" x14ac:dyDescent="0.35">
      <c r="A29" s="11"/>
      <c r="B29" s="5"/>
      <c r="C29" s="29" t="s">
        <v>183</v>
      </c>
      <c r="D29" s="5"/>
    </row>
    <row r="30" spans="1:4" ht="15" customHeight="1" x14ac:dyDescent="0.35">
      <c r="A30" s="11" t="s">
        <v>162</v>
      </c>
      <c r="B30" s="5"/>
      <c r="C30" s="6" t="s">
        <v>501</v>
      </c>
      <c r="D30" s="4"/>
    </row>
    <row r="31" spans="1:4" ht="15" customHeight="1" x14ac:dyDescent="0.35">
      <c r="A31" s="11" t="s">
        <v>163</v>
      </c>
      <c r="B31" s="5"/>
      <c r="C31" s="6" t="s">
        <v>143</v>
      </c>
      <c r="D31" s="4"/>
    </row>
    <row r="32" spans="1:4" ht="15" customHeight="1" x14ac:dyDescent="0.35">
      <c r="A32" s="11" t="s">
        <v>164</v>
      </c>
      <c r="B32" s="5"/>
      <c r="C32" s="6" t="s">
        <v>144</v>
      </c>
      <c r="D32" s="4"/>
    </row>
    <row r="33" spans="1:4" ht="45" customHeight="1" x14ac:dyDescent="0.35">
      <c r="A33" s="16" t="s">
        <v>165</v>
      </c>
      <c r="B33" s="5"/>
      <c r="C33" s="18" t="s">
        <v>145</v>
      </c>
      <c r="D33" s="15"/>
    </row>
    <row r="34" spans="1:4" ht="15" customHeight="1" x14ac:dyDescent="0.35">
      <c r="A34" s="11"/>
      <c r="B34" s="5"/>
      <c r="C34" s="5"/>
      <c r="D34" s="5"/>
    </row>
    <row r="35" spans="1:4" ht="20" x14ac:dyDescent="0.35">
      <c r="A35" s="11"/>
      <c r="B35" s="5"/>
      <c r="C35" s="33" t="s">
        <v>176</v>
      </c>
      <c r="D35" s="33"/>
    </row>
    <row r="36" spans="1:4" ht="15" customHeight="1" x14ac:dyDescent="0.35">
      <c r="A36" s="11"/>
      <c r="B36" s="5"/>
      <c r="C36" s="5"/>
      <c r="D36" s="5"/>
    </row>
    <row r="37" spans="1:4" ht="15" customHeight="1" x14ac:dyDescent="0.35">
      <c r="A37" s="11" t="s">
        <v>167</v>
      </c>
      <c r="B37" s="5"/>
      <c r="C37" s="6" t="s">
        <v>360</v>
      </c>
      <c r="D37" s="4" t="s">
        <v>689</v>
      </c>
    </row>
    <row r="38" spans="1:4" ht="15" customHeight="1" x14ac:dyDescent="0.35">
      <c r="A38" s="11" t="s">
        <v>168</v>
      </c>
      <c r="B38" s="5"/>
      <c r="C38" s="6" t="s">
        <v>166</v>
      </c>
      <c r="D38" s="4" t="s">
        <v>690</v>
      </c>
    </row>
    <row r="39" spans="1:4" ht="15" customHeight="1" x14ac:dyDescent="0.35">
      <c r="A39" s="11" t="s">
        <v>169</v>
      </c>
      <c r="B39" s="5"/>
      <c r="C39" s="6" t="s">
        <v>144</v>
      </c>
      <c r="D39" s="4" t="s">
        <v>691</v>
      </c>
    </row>
    <row r="40" spans="1:4" ht="45" customHeight="1" x14ac:dyDescent="0.35">
      <c r="A40" s="16" t="s">
        <v>170</v>
      </c>
      <c r="B40" s="5"/>
      <c r="C40" s="18" t="s">
        <v>145</v>
      </c>
      <c r="D40" s="15" t="s">
        <v>692</v>
      </c>
    </row>
    <row r="41" spans="1:4" ht="15" customHeight="1" x14ac:dyDescent="0.35">
      <c r="A41" s="11" t="s">
        <v>171</v>
      </c>
      <c r="B41" s="5"/>
      <c r="C41" s="6" t="s">
        <v>146</v>
      </c>
      <c r="D41" s="4" t="s">
        <v>693</v>
      </c>
    </row>
    <row r="42" spans="1:4" ht="15" customHeight="1" x14ac:dyDescent="0.35">
      <c r="A42" s="11"/>
      <c r="B42" s="5"/>
      <c r="C42" s="5"/>
      <c r="D42" s="5"/>
    </row>
    <row r="43" spans="1:4" ht="20" x14ac:dyDescent="0.35">
      <c r="A43" s="11"/>
      <c r="B43" s="5"/>
      <c r="C43" s="33" t="s">
        <v>177</v>
      </c>
      <c r="D43" s="33"/>
    </row>
    <row r="44" spans="1:4" ht="15" customHeight="1" x14ac:dyDescent="0.35">
      <c r="A44" s="11"/>
      <c r="B44" s="5"/>
      <c r="C44" s="5"/>
      <c r="D44" s="5"/>
    </row>
    <row r="45" spans="1:4" ht="15" customHeight="1" x14ac:dyDescent="0.35">
      <c r="A45" s="11" t="s">
        <v>178</v>
      </c>
      <c r="B45" s="5"/>
      <c r="C45" s="6" t="s">
        <v>361</v>
      </c>
      <c r="D45" s="4"/>
    </row>
    <row r="46" spans="1:4" ht="15" customHeight="1" x14ac:dyDescent="0.35">
      <c r="A46" s="11" t="s">
        <v>179</v>
      </c>
      <c r="B46" s="5"/>
      <c r="C46" s="6" t="s">
        <v>166</v>
      </c>
      <c r="D46" s="4"/>
    </row>
    <row r="47" spans="1:4" ht="15" customHeight="1" x14ac:dyDescent="0.35">
      <c r="A47" s="11" t="s">
        <v>180</v>
      </c>
      <c r="B47" s="5"/>
      <c r="C47" s="6" t="s">
        <v>144</v>
      </c>
      <c r="D47" s="4"/>
    </row>
    <row r="48" spans="1:4" ht="45" customHeight="1" x14ac:dyDescent="0.35">
      <c r="A48" s="16" t="s">
        <v>181</v>
      </c>
      <c r="B48" s="5"/>
      <c r="C48" s="18" t="s">
        <v>145</v>
      </c>
      <c r="D48" s="15"/>
    </row>
    <row r="49" spans="1:4" ht="15" customHeight="1" x14ac:dyDescent="0.35">
      <c r="A49" s="11" t="s">
        <v>182</v>
      </c>
      <c r="B49" s="5"/>
      <c r="C49" s="6" t="s">
        <v>146</v>
      </c>
      <c r="D49" s="4"/>
    </row>
    <row r="50" spans="1:4" ht="15" customHeight="1" x14ac:dyDescent="0.35">
      <c r="A50" s="11"/>
      <c r="B50" s="5"/>
      <c r="C50" s="5"/>
      <c r="D50" s="5"/>
    </row>
  </sheetData>
  <sheetProtection algorithmName="SHA-512" hashValue="9RqkSNU8DckX78UGMNlrHW/vOfwQHLzjla12fT7dlc4fTjYQbV5Cu4I/u7E7bEBB3+ep+iiwYCrn1M3uBctTxQ==" saltValue="cE5ODRATbxRKGS7nXiXlsQ==" spinCount="100000" sheet="1" objects="1" scenarios="1"/>
  <mergeCells count="4">
    <mergeCell ref="C6:D6"/>
    <mergeCell ref="C9:D9"/>
    <mergeCell ref="C35:D35"/>
    <mergeCell ref="C43:D43"/>
  </mergeCells>
  <dataValidations count="1">
    <dataValidation type="list" allowBlank="1" showInputMessage="1" showErrorMessage="1" sqref="D11 D23">
      <formula1>elenco_laurea</formula1>
    </dataValidation>
  </dataValidations>
  <printOptions horizontalCentered="1"/>
  <pageMargins left="0.19685039370078741" right="0.19685039370078741" top="0.78740157480314965" bottom="0.78740157480314965" header="0.39370078740157483" footer="0.39370078740157483"/>
  <pageSetup paperSize="9" scale="80" fitToHeight="0" orientation="portrait" verticalDpi="1200" r:id="rId1"/>
  <headerFooter>
    <oddFooter>&amp;C&amp;"Arial,Normale"&amp;8CURSUS STUDIORUM / PAGINA &amp;P DI &amp;N</oddFooter>
  </headerFooter>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D130"/>
  <sheetViews>
    <sheetView topLeftCell="A75" zoomScaleNormal="100" workbookViewId="0">
      <selection activeCell="I85" sqref="I85"/>
    </sheetView>
  </sheetViews>
  <sheetFormatPr defaultColWidth="9.1796875" defaultRowHeight="15" customHeight="1" x14ac:dyDescent="0.35"/>
  <cols>
    <col min="1" max="1" width="6.453125" style="13" customWidth="1"/>
    <col min="2" max="2" width="2.81640625" style="7" customWidth="1"/>
    <col min="3" max="3" width="42.81640625" style="7" customWidth="1"/>
    <col min="4" max="4" width="81.453125" style="7" customWidth="1"/>
    <col min="5" max="5" width="2.81640625" style="7" customWidth="1"/>
    <col min="6" max="16384" width="9.1796875" style="7"/>
  </cols>
  <sheetData>
    <row r="1" spans="1:4" ht="15" customHeight="1" x14ac:dyDescent="0.35">
      <c r="A1" s="11"/>
      <c r="B1" s="5"/>
      <c r="C1" s="6" t="s">
        <v>118</v>
      </c>
      <c r="D1" s="5" t="str">
        <f>istruzioni_bianco</f>
        <v>Posizionarsi sopra una cella per visualizzare le relative istruzioni di compilazione</v>
      </c>
    </row>
    <row r="2" spans="1:4" ht="15" customHeight="1" x14ac:dyDescent="0.35">
      <c r="A2" s="11"/>
      <c r="B2" s="5"/>
      <c r="C2" s="5"/>
      <c r="D2" s="8" t="str">
        <f>istruzioni_giallo</f>
        <v>La compilazione delle celle evidenziate in giallo è obbligatoria</v>
      </c>
    </row>
    <row r="3" spans="1:4" ht="15" customHeight="1" x14ac:dyDescent="0.35">
      <c r="A3" s="11"/>
      <c r="B3" s="5"/>
      <c r="C3" s="5"/>
      <c r="D3" s="9" t="str">
        <f>istruzioni_verde</f>
        <v>La compilazione delle celle evidenziate in verde è facoltativa, ma consigliata se pertinente</v>
      </c>
    </row>
    <row r="4" spans="1:4" ht="15" customHeight="1" x14ac:dyDescent="0.35">
      <c r="A4" s="11"/>
      <c r="B4" s="5"/>
      <c r="C4" s="5"/>
      <c r="D4" s="10" t="str">
        <f>istruzioni_rosso</f>
        <v>Le celle evideziate in rosso si compilano automaticamente</v>
      </c>
    </row>
    <row r="5" spans="1:4" ht="15" customHeight="1" x14ac:dyDescent="0.35">
      <c r="A5" s="11"/>
      <c r="B5" s="5"/>
      <c r="C5" s="5"/>
      <c r="D5" s="5"/>
    </row>
    <row r="6" spans="1:4" ht="16.5" x14ac:dyDescent="0.35">
      <c r="A6" s="11"/>
      <c r="B6" s="5"/>
      <c r="C6" s="36" t="s">
        <v>209</v>
      </c>
      <c r="D6" s="36"/>
    </row>
    <row r="7" spans="1:4" ht="15" customHeight="1" x14ac:dyDescent="0.35">
      <c r="A7" s="11" t="s">
        <v>120</v>
      </c>
      <c r="B7" s="5"/>
      <c r="C7" s="6" t="s">
        <v>105</v>
      </c>
      <c r="D7" s="12" t="str">
        <f>candidatura</f>
        <v xml:space="preserve">Elena  Dodi; </v>
      </c>
    </row>
    <row r="8" spans="1:4" ht="15" customHeight="1" x14ac:dyDescent="0.35">
      <c r="A8" s="11"/>
      <c r="B8" s="5"/>
      <c r="C8" s="5"/>
      <c r="D8" s="5"/>
    </row>
    <row r="9" spans="1:4" ht="20" x14ac:dyDescent="0.35">
      <c r="A9" s="11"/>
      <c r="B9" s="5"/>
      <c r="C9" s="33" t="s">
        <v>660</v>
      </c>
      <c r="D9" s="33"/>
    </row>
    <row r="10" spans="1:4" ht="60" customHeight="1" x14ac:dyDescent="0.35">
      <c r="A10" s="11"/>
      <c r="B10" s="5"/>
      <c r="C10" s="37" t="s">
        <v>362</v>
      </c>
      <c r="D10" s="37"/>
    </row>
    <row r="11" spans="1:4" ht="15" customHeight="1" x14ac:dyDescent="0.35">
      <c r="A11" s="11"/>
      <c r="B11" s="5"/>
      <c r="C11" s="5"/>
      <c r="D11" s="5"/>
    </row>
    <row r="12" spans="1:4" ht="15" customHeight="1" x14ac:dyDescent="0.35">
      <c r="A12" s="11" t="s">
        <v>188</v>
      </c>
      <c r="B12" s="5"/>
      <c r="C12" s="6" t="s">
        <v>491</v>
      </c>
      <c r="D12" s="31">
        <v>39548</v>
      </c>
    </row>
    <row r="13" spans="1:4" ht="15" customHeight="1" x14ac:dyDescent="0.35">
      <c r="A13" s="11" t="s">
        <v>189</v>
      </c>
      <c r="B13" s="5"/>
      <c r="C13" s="6" t="s">
        <v>492</v>
      </c>
      <c r="D13" s="31">
        <v>43264</v>
      </c>
    </row>
    <row r="14" spans="1:4" ht="15" customHeight="1" x14ac:dyDescent="0.35">
      <c r="A14" s="11" t="s">
        <v>190</v>
      </c>
      <c r="B14" s="5"/>
      <c r="C14" s="6" t="s">
        <v>377</v>
      </c>
      <c r="D14" s="3" t="s">
        <v>737</v>
      </c>
    </row>
    <row r="15" spans="1:4" ht="15" customHeight="1" x14ac:dyDescent="0.35">
      <c r="A15" s="11" t="s">
        <v>191</v>
      </c>
      <c r="B15" s="5"/>
      <c r="C15" s="6" t="s">
        <v>376</v>
      </c>
      <c r="D15" s="3" t="s">
        <v>681</v>
      </c>
    </row>
    <row r="16" spans="1:4" ht="15" customHeight="1" x14ac:dyDescent="0.35">
      <c r="A16" s="11" t="s">
        <v>192</v>
      </c>
      <c r="B16" s="5"/>
      <c r="C16" s="6" t="s">
        <v>558</v>
      </c>
      <c r="D16" s="3" t="s">
        <v>682</v>
      </c>
    </row>
    <row r="17" spans="1:4" ht="15" customHeight="1" x14ac:dyDescent="0.35">
      <c r="A17" s="11" t="s">
        <v>193</v>
      </c>
      <c r="B17" s="5"/>
      <c r="C17" s="6" t="s">
        <v>198</v>
      </c>
      <c r="D17" s="3" t="s">
        <v>199</v>
      </c>
    </row>
    <row r="18" spans="1:4" ht="15" customHeight="1" x14ac:dyDescent="0.35">
      <c r="A18" s="11" t="s">
        <v>194</v>
      </c>
      <c r="B18" s="5"/>
      <c r="C18" s="6" t="s">
        <v>186</v>
      </c>
      <c r="D18" s="3" t="s">
        <v>694</v>
      </c>
    </row>
    <row r="19" spans="1:4" ht="15" customHeight="1" x14ac:dyDescent="0.35">
      <c r="A19" s="11" t="s">
        <v>195</v>
      </c>
      <c r="B19" s="5"/>
      <c r="C19" s="6" t="s">
        <v>484</v>
      </c>
      <c r="D19" s="3" t="s">
        <v>486</v>
      </c>
    </row>
    <row r="20" spans="1:4" ht="15" customHeight="1" x14ac:dyDescent="0.35">
      <c r="A20" s="11" t="s">
        <v>196</v>
      </c>
      <c r="B20" s="5"/>
      <c r="C20" s="6" t="s">
        <v>488</v>
      </c>
      <c r="D20" s="3" t="s">
        <v>353</v>
      </c>
    </row>
    <row r="21" spans="1:4" s="28" customFormat="1" ht="75" customHeight="1" x14ac:dyDescent="0.35">
      <c r="A21" s="16" t="s">
        <v>211</v>
      </c>
      <c r="B21" s="17"/>
      <c r="C21" s="18" t="s">
        <v>197</v>
      </c>
      <c r="D21" s="14" t="s">
        <v>739</v>
      </c>
    </row>
    <row r="22" spans="1:4" s="28" customFormat="1" ht="45" customHeight="1" x14ac:dyDescent="0.35">
      <c r="A22" s="16" t="s">
        <v>212</v>
      </c>
      <c r="B22" s="17"/>
      <c r="C22" s="18" t="s">
        <v>187</v>
      </c>
      <c r="D22" s="14" t="s">
        <v>740</v>
      </c>
    </row>
    <row r="24" spans="1:4" ht="15" customHeight="1" x14ac:dyDescent="0.35">
      <c r="A24" s="11" t="s">
        <v>213</v>
      </c>
      <c r="B24" s="5"/>
      <c r="C24" s="6" t="s">
        <v>491</v>
      </c>
      <c r="D24" s="30">
        <v>37667</v>
      </c>
    </row>
    <row r="25" spans="1:4" ht="15" customHeight="1" x14ac:dyDescent="0.35">
      <c r="A25" s="11" t="s">
        <v>214</v>
      </c>
      <c r="B25" s="5"/>
      <c r="C25" s="6" t="s">
        <v>492</v>
      </c>
      <c r="D25" s="30">
        <v>39510</v>
      </c>
    </row>
    <row r="26" spans="1:4" ht="15" customHeight="1" x14ac:dyDescent="0.35">
      <c r="A26" s="11" t="s">
        <v>215</v>
      </c>
      <c r="B26" s="5"/>
      <c r="C26" s="6" t="s">
        <v>378</v>
      </c>
      <c r="D26" s="4" t="s">
        <v>736</v>
      </c>
    </row>
    <row r="27" spans="1:4" ht="15" customHeight="1" x14ac:dyDescent="0.35">
      <c r="A27" s="11" t="s">
        <v>216</v>
      </c>
      <c r="B27" s="5"/>
      <c r="C27" s="6" t="s">
        <v>376</v>
      </c>
      <c r="D27" s="4" t="s">
        <v>681</v>
      </c>
    </row>
    <row r="28" spans="1:4" ht="15" customHeight="1" x14ac:dyDescent="0.35">
      <c r="A28" s="11" t="s">
        <v>217</v>
      </c>
      <c r="B28" s="5"/>
      <c r="C28" s="6" t="s">
        <v>558</v>
      </c>
      <c r="D28" s="4" t="s">
        <v>682</v>
      </c>
    </row>
    <row r="29" spans="1:4" ht="15" customHeight="1" x14ac:dyDescent="0.35">
      <c r="A29" s="11" t="s">
        <v>218</v>
      </c>
      <c r="B29" s="5"/>
      <c r="C29" s="6" t="s">
        <v>198</v>
      </c>
      <c r="D29" s="4" t="s">
        <v>206</v>
      </c>
    </row>
    <row r="30" spans="1:4" ht="15" customHeight="1" x14ac:dyDescent="0.35">
      <c r="A30" s="11" t="s">
        <v>219</v>
      </c>
      <c r="B30" s="5"/>
      <c r="C30" s="6" t="s">
        <v>186</v>
      </c>
      <c r="D30" s="4" t="s">
        <v>733</v>
      </c>
    </row>
    <row r="31" spans="1:4" ht="15" customHeight="1" x14ac:dyDescent="0.35">
      <c r="A31" s="11" t="s">
        <v>220</v>
      </c>
      <c r="B31" s="5"/>
      <c r="C31" s="6" t="s">
        <v>484</v>
      </c>
      <c r="D31" s="4" t="s">
        <v>486</v>
      </c>
    </row>
    <row r="32" spans="1:4" ht="15" customHeight="1" x14ac:dyDescent="0.35">
      <c r="A32" s="11" t="s">
        <v>221</v>
      </c>
      <c r="B32" s="5"/>
      <c r="C32" s="6" t="s">
        <v>488</v>
      </c>
      <c r="D32" s="4" t="s">
        <v>354</v>
      </c>
    </row>
    <row r="33" spans="1:4" s="28" customFormat="1" ht="75" customHeight="1" x14ac:dyDescent="0.35">
      <c r="A33" s="16" t="s">
        <v>222</v>
      </c>
      <c r="B33" s="17"/>
      <c r="C33" s="18" t="s">
        <v>197</v>
      </c>
      <c r="D33" s="15" t="s">
        <v>741</v>
      </c>
    </row>
    <row r="34" spans="1:4" s="28" customFormat="1" ht="45" customHeight="1" x14ac:dyDescent="0.35">
      <c r="A34" s="16" t="s">
        <v>223</v>
      </c>
      <c r="B34" s="17"/>
      <c r="C34" s="18" t="s">
        <v>187</v>
      </c>
      <c r="D34" s="15" t="s">
        <v>701</v>
      </c>
    </row>
    <row r="36" spans="1:4" ht="15" customHeight="1" x14ac:dyDescent="0.35">
      <c r="A36" s="11" t="s">
        <v>224</v>
      </c>
      <c r="B36" s="5"/>
      <c r="C36" s="6" t="s">
        <v>491</v>
      </c>
      <c r="D36" s="32" t="s">
        <v>703</v>
      </c>
    </row>
    <row r="37" spans="1:4" ht="15" customHeight="1" x14ac:dyDescent="0.35">
      <c r="A37" s="11" t="s">
        <v>225</v>
      </c>
      <c r="B37" s="5"/>
      <c r="C37" s="6" t="s">
        <v>492</v>
      </c>
      <c r="D37" s="32" t="s">
        <v>695</v>
      </c>
    </row>
    <row r="38" spans="1:4" ht="15" customHeight="1" x14ac:dyDescent="0.35">
      <c r="A38" s="11" t="s">
        <v>226</v>
      </c>
      <c r="B38" s="5"/>
      <c r="C38" s="6" t="s">
        <v>379</v>
      </c>
      <c r="D38" s="4" t="s">
        <v>696</v>
      </c>
    </row>
    <row r="39" spans="1:4" ht="15" customHeight="1" x14ac:dyDescent="0.35">
      <c r="A39" s="11" t="s">
        <v>227</v>
      </c>
      <c r="B39" s="5"/>
      <c r="C39" s="6" t="s">
        <v>376</v>
      </c>
      <c r="D39" s="4" t="s">
        <v>697</v>
      </c>
    </row>
    <row r="40" spans="1:4" ht="15" customHeight="1" x14ac:dyDescent="0.35">
      <c r="A40" s="11" t="s">
        <v>228</v>
      </c>
      <c r="B40" s="5"/>
      <c r="C40" s="6" t="s">
        <v>558</v>
      </c>
      <c r="D40" s="4" t="s">
        <v>698</v>
      </c>
    </row>
    <row r="41" spans="1:4" ht="15" customHeight="1" x14ac:dyDescent="0.35">
      <c r="A41" s="11" t="s">
        <v>229</v>
      </c>
      <c r="B41" s="5"/>
      <c r="C41" s="6" t="s">
        <v>198</v>
      </c>
      <c r="D41" s="4" t="s">
        <v>206</v>
      </c>
    </row>
    <row r="42" spans="1:4" ht="15" customHeight="1" x14ac:dyDescent="0.35">
      <c r="A42" s="11" t="s">
        <v>230</v>
      </c>
      <c r="B42" s="5"/>
      <c r="C42" s="6" t="s">
        <v>186</v>
      </c>
      <c r="D42" s="4" t="s">
        <v>699</v>
      </c>
    </row>
    <row r="43" spans="1:4" ht="15" customHeight="1" x14ac:dyDescent="0.35">
      <c r="A43" s="11" t="s">
        <v>231</v>
      </c>
      <c r="B43" s="5"/>
      <c r="C43" s="6" t="s">
        <v>484</v>
      </c>
      <c r="D43" s="4" t="s">
        <v>486</v>
      </c>
    </row>
    <row r="44" spans="1:4" ht="15" customHeight="1" x14ac:dyDescent="0.35">
      <c r="A44" s="11" t="s">
        <v>232</v>
      </c>
      <c r="B44" s="5"/>
      <c r="C44" s="6" t="s">
        <v>488</v>
      </c>
      <c r="D44" s="4" t="s">
        <v>490</v>
      </c>
    </row>
    <row r="45" spans="1:4" s="28" customFormat="1" ht="75" customHeight="1" x14ac:dyDescent="0.35">
      <c r="A45" s="16" t="s">
        <v>233</v>
      </c>
      <c r="B45" s="17"/>
      <c r="C45" s="18" t="s">
        <v>197</v>
      </c>
      <c r="D45" s="15" t="s">
        <v>702</v>
      </c>
    </row>
    <row r="46" spans="1:4" s="28" customFormat="1" ht="45" customHeight="1" x14ac:dyDescent="0.35">
      <c r="A46" s="16" t="s">
        <v>234</v>
      </c>
      <c r="B46" s="17"/>
      <c r="C46" s="18" t="s">
        <v>187</v>
      </c>
      <c r="D46" s="15" t="s">
        <v>700</v>
      </c>
    </row>
    <row r="48" spans="1:4" ht="15" customHeight="1" x14ac:dyDescent="0.35">
      <c r="A48" s="11" t="s">
        <v>235</v>
      </c>
      <c r="B48" s="5"/>
      <c r="C48" s="6" t="s">
        <v>491</v>
      </c>
      <c r="D48" s="32" t="s">
        <v>704</v>
      </c>
    </row>
    <row r="49" spans="1:4" ht="15" customHeight="1" x14ac:dyDescent="0.35">
      <c r="A49" s="11" t="s">
        <v>236</v>
      </c>
      <c r="B49" s="5"/>
      <c r="C49" s="6" t="s">
        <v>492</v>
      </c>
      <c r="D49" s="32" t="s">
        <v>705</v>
      </c>
    </row>
    <row r="50" spans="1:4" ht="15" customHeight="1" x14ac:dyDescent="0.35">
      <c r="A50" s="11" t="s">
        <v>237</v>
      </c>
      <c r="B50" s="5"/>
      <c r="C50" s="6" t="s">
        <v>380</v>
      </c>
      <c r="D50" s="4" t="s">
        <v>706</v>
      </c>
    </row>
    <row r="51" spans="1:4" ht="15" customHeight="1" x14ac:dyDescent="0.35">
      <c r="A51" s="11" t="s">
        <v>238</v>
      </c>
      <c r="B51" s="5"/>
      <c r="C51" s="6" t="s">
        <v>376</v>
      </c>
      <c r="D51" s="4" t="s">
        <v>707</v>
      </c>
    </row>
    <row r="52" spans="1:4" ht="15" customHeight="1" x14ac:dyDescent="0.35">
      <c r="A52" s="11" t="s">
        <v>239</v>
      </c>
      <c r="B52" s="5"/>
      <c r="C52" s="6" t="s">
        <v>558</v>
      </c>
      <c r="D52" s="4" t="s">
        <v>708</v>
      </c>
    </row>
    <row r="53" spans="1:4" ht="15" customHeight="1" x14ac:dyDescent="0.35">
      <c r="A53" s="11" t="s">
        <v>240</v>
      </c>
      <c r="B53" s="5"/>
      <c r="C53" s="6" t="s">
        <v>198</v>
      </c>
      <c r="D53" s="4" t="s">
        <v>204</v>
      </c>
    </row>
    <row r="54" spans="1:4" ht="15" customHeight="1" x14ac:dyDescent="0.35">
      <c r="A54" s="11" t="s">
        <v>241</v>
      </c>
      <c r="B54" s="5"/>
      <c r="C54" s="6" t="s">
        <v>186</v>
      </c>
      <c r="D54" s="4" t="s">
        <v>709</v>
      </c>
    </row>
    <row r="55" spans="1:4" ht="15" customHeight="1" x14ac:dyDescent="0.35">
      <c r="A55" s="11" t="s">
        <v>242</v>
      </c>
      <c r="B55" s="5"/>
      <c r="C55" s="6" t="s">
        <v>484</v>
      </c>
      <c r="D55" s="4" t="s">
        <v>487</v>
      </c>
    </row>
    <row r="56" spans="1:4" ht="15" customHeight="1" x14ac:dyDescent="0.35">
      <c r="A56" s="11" t="s">
        <v>243</v>
      </c>
      <c r="B56" s="5"/>
      <c r="C56" s="6" t="s">
        <v>488</v>
      </c>
      <c r="D56" s="4" t="s">
        <v>353</v>
      </c>
    </row>
    <row r="57" spans="1:4" s="28" customFormat="1" ht="75" customHeight="1" x14ac:dyDescent="0.35">
      <c r="A57" s="16" t="s">
        <v>244</v>
      </c>
      <c r="B57" s="17"/>
      <c r="C57" s="18" t="s">
        <v>197</v>
      </c>
      <c r="D57" s="15" t="s">
        <v>719</v>
      </c>
    </row>
    <row r="58" spans="1:4" s="28" customFormat="1" ht="45" customHeight="1" x14ac:dyDescent="0.35">
      <c r="A58" s="16" t="s">
        <v>245</v>
      </c>
      <c r="B58" s="17"/>
      <c r="C58" s="18" t="s">
        <v>187</v>
      </c>
      <c r="D58" s="15" t="s">
        <v>735</v>
      </c>
    </row>
    <row r="60" spans="1:4" ht="15" customHeight="1" x14ac:dyDescent="0.35">
      <c r="A60" s="11" t="s">
        <v>246</v>
      </c>
      <c r="B60" s="5"/>
      <c r="C60" s="6" t="s">
        <v>491</v>
      </c>
      <c r="D60" s="32" t="s">
        <v>720</v>
      </c>
    </row>
    <row r="61" spans="1:4" ht="15" customHeight="1" x14ac:dyDescent="0.35">
      <c r="A61" s="11" t="s">
        <v>247</v>
      </c>
      <c r="B61" s="5"/>
      <c r="C61" s="6" t="s">
        <v>492</v>
      </c>
      <c r="D61" s="32" t="s">
        <v>721</v>
      </c>
    </row>
    <row r="62" spans="1:4" ht="15" customHeight="1" x14ac:dyDescent="0.35">
      <c r="A62" s="11" t="s">
        <v>248</v>
      </c>
      <c r="B62" s="5"/>
      <c r="C62" s="6" t="s">
        <v>381</v>
      </c>
      <c r="D62" s="4" t="s">
        <v>722</v>
      </c>
    </row>
    <row r="63" spans="1:4" ht="15" customHeight="1" x14ac:dyDescent="0.35">
      <c r="A63" s="11" t="s">
        <v>249</v>
      </c>
      <c r="B63" s="5"/>
      <c r="C63" s="6" t="s">
        <v>376</v>
      </c>
      <c r="D63" s="4" t="s">
        <v>681</v>
      </c>
    </row>
    <row r="64" spans="1:4" ht="15" customHeight="1" x14ac:dyDescent="0.35">
      <c r="A64" s="11" t="s">
        <v>250</v>
      </c>
      <c r="B64" s="5"/>
      <c r="C64" s="6" t="s">
        <v>558</v>
      </c>
      <c r="D64" s="4" t="s">
        <v>682</v>
      </c>
    </row>
    <row r="65" spans="1:4" ht="15" customHeight="1" x14ac:dyDescent="0.35">
      <c r="A65" s="11" t="s">
        <v>251</v>
      </c>
      <c r="B65" s="5"/>
      <c r="C65" s="6" t="s">
        <v>198</v>
      </c>
      <c r="D65" s="4" t="s">
        <v>206</v>
      </c>
    </row>
    <row r="66" spans="1:4" ht="15" customHeight="1" x14ac:dyDescent="0.35">
      <c r="A66" s="11" t="s">
        <v>252</v>
      </c>
      <c r="B66" s="5"/>
      <c r="C66" s="6" t="s">
        <v>186</v>
      </c>
      <c r="D66" s="4" t="s">
        <v>723</v>
      </c>
    </row>
    <row r="67" spans="1:4" ht="15" customHeight="1" x14ac:dyDescent="0.35">
      <c r="A67" s="11" t="s">
        <v>253</v>
      </c>
      <c r="B67" s="5"/>
      <c r="C67" s="6" t="s">
        <v>484</v>
      </c>
      <c r="D67" s="4" t="s">
        <v>486</v>
      </c>
    </row>
    <row r="68" spans="1:4" ht="15" customHeight="1" x14ac:dyDescent="0.35">
      <c r="A68" s="11" t="s">
        <v>254</v>
      </c>
      <c r="B68" s="5"/>
      <c r="C68" s="6" t="s">
        <v>488</v>
      </c>
      <c r="D68" s="4" t="s">
        <v>354</v>
      </c>
    </row>
    <row r="69" spans="1:4" s="28" customFormat="1" ht="75" customHeight="1" x14ac:dyDescent="0.35">
      <c r="A69" s="16" t="s">
        <v>255</v>
      </c>
      <c r="B69" s="17"/>
      <c r="C69" s="18" t="s">
        <v>197</v>
      </c>
      <c r="D69" s="15" t="s">
        <v>724</v>
      </c>
    </row>
    <row r="70" spans="1:4" s="28" customFormat="1" ht="45" customHeight="1" x14ac:dyDescent="0.35">
      <c r="A70" s="16" t="s">
        <v>256</v>
      </c>
      <c r="B70" s="17"/>
      <c r="C70" s="18" t="s">
        <v>187</v>
      </c>
      <c r="D70" s="15" t="s">
        <v>742</v>
      </c>
    </row>
    <row r="72" spans="1:4" ht="15" customHeight="1" x14ac:dyDescent="0.35">
      <c r="A72" s="11" t="s">
        <v>257</v>
      </c>
      <c r="B72" s="5"/>
      <c r="C72" s="6" t="s">
        <v>491</v>
      </c>
      <c r="D72" s="32" t="s">
        <v>725</v>
      </c>
    </row>
    <row r="73" spans="1:4" ht="15" customHeight="1" x14ac:dyDescent="0.35">
      <c r="A73" s="11" t="s">
        <v>258</v>
      </c>
      <c r="B73" s="5"/>
      <c r="C73" s="6" t="s">
        <v>492</v>
      </c>
      <c r="D73" s="32" t="s">
        <v>726</v>
      </c>
    </row>
    <row r="74" spans="1:4" ht="15" customHeight="1" x14ac:dyDescent="0.35">
      <c r="A74" s="11" t="s">
        <v>259</v>
      </c>
      <c r="B74" s="5"/>
      <c r="C74" s="6" t="s">
        <v>382</v>
      </c>
      <c r="D74" s="4" t="s">
        <v>727</v>
      </c>
    </row>
    <row r="75" spans="1:4" ht="15" customHeight="1" x14ac:dyDescent="0.35">
      <c r="A75" s="11" t="s">
        <v>260</v>
      </c>
      <c r="B75" s="5"/>
      <c r="C75" s="6" t="s">
        <v>376</v>
      </c>
      <c r="D75" s="4" t="s">
        <v>728</v>
      </c>
    </row>
    <row r="76" spans="1:4" ht="15" customHeight="1" x14ac:dyDescent="0.35">
      <c r="A76" s="11" t="s">
        <v>261</v>
      </c>
      <c r="B76" s="5"/>
      <c r="C76" s="6" t="s">
        <v>558</v>
      </c>
      <c r="D76" s="4" t="s">
        <v>729</v>
      </c>
    </row>
    <row r="77" spans="1:4" ht="15" customHeight="1" x14ac:dyDescent="0.35">
      <c r="A77" s="11" t="s">
        <v>262</v>
      </c>
      <c r="B77" s="5"/>
      <c r="C77" s="6" t="s">
        <v>198</v>
      </c>
      <c r="D77" s="4" t="s">
        <v>204</v>
      </c>
    </row>
    <row r="78" spans="1:4" ht="15" customHeight="1" x14ac:dyDescent="0.35">
      <c r="A78" s="11" t="s">
        <v>263</v>
      </c>
      <c r="B78" s="5"/>
      <c r="C78" s="6" t="s">
        <v>186</v>
      </c>
      <c r="D78" s="4" t="s">
        <v>730</v>
      </c>
    </row>
    <row r="79" spans="1:4" ht="15" customHeight="1" x14ac:dyDescent="0.35">
      <c r="A79" s="11" t="s">
        <v>264</v>
      </c>
      <c r="B79" s="5"/>
      <c r="C79" s="6" t="s">
        <v>484</v>
      </c>
      <c r="D79" s="4" t="s">
        <v>487</v>
      </c>
    </row>
    <row r="80" spans="1:4" ht="15" customHeight="1" x14ac:dyDescent="0.35">
      <c r="A80" s="11" t="s">
        <v>265</v>
      </c>
      <c r="B80" s="5"/>
      <c r="C80" s="6" t="s">
        <v>488</v>
      </c>
      <c r="D80" s="4" t="s">
        <v>353</v>
      </c>
    </row>
    <row r="81" spans="1:4" s="28" customFormat="1" ht="75" customHeight="1" x14ac:dyDescent="0.35">
      <c r="A81" s="16" t="s">
        <v>266</v>
      </c>
      <c r="B81" s="17"/>
      <c r="C81" s="18" t="s">
        <v>197</v>
      </c>
      <c r="D81" s="15" t="s">
        <v>731</v>
      </c>
    </row>
    <row r="82" spans="1:4" s="28" customFormat="1" ht="45" customHeight="1" x14ac:dyDescent="0.35">
      <c r="A82" s="16" t="s">
        <v>267</v>
      </c>
      <c r="B82" s="17"/>
      <c r="C82" s="18" t="s">
        <v>187</v>
      </c>
      <c r="D82" s="15" t="s">
        <v>743</v>
      </c>
    </row>
    <row r="84" spans="1:4" ht="15" customHeight="1" x14ac:dyDescent="0.35">
      <c r="A84" s="11" t="s">
        <v>268</v>
      </c>
      <c r="B84" s="5"/>
      <c r="C84" s="6" t="s">
        <v>491</v>
      </c>
      <c r="D84" s="32" t="s">
        <v>658</v>
      </c>
    </row>
    <row r="85" spans="1:4" ht="15" customHeight="1" x14ac:dyDescent="0.35">
      <c r="A85" s="11" t="s">
        <v>269</v>
      </c>
      <c r="B85" s="5"/>
      <c r="C85" s="6" t="s">
        <v>492</v>
      </c>
      <c r="D85" s="32" t="s">
        <v>658</v>
      </c>
    </row>
    <row r="86" spans="1:4" ht="15" customHeight="1" x14ac:dyDescent="0.35">
      <c r="A86" s="11" t="s">
        <v>270</v>
      </c>
      <c r="B86" s="5"/>
      <c r="C86" s="6" t="s">
        <v>383</v>
      </c>
      <c r="D86" s="4"/>
    </row>
    <row r="87" spans="1:4" ht="15" customHeight="1" x14ac:dyDescent="0.35">
      <c r="A87" s="11" t="s">
        <v>271</v>
      </c>
      <c r="B87" s="5"/>
      <c r="C87" s="6" t="s">
        <v>376</v>
      </c>
      <c r="D87" s="4"/>
    </row>
    <row r="88" spans="1:4" ht="15" customHeight="1" x14ac:dyDescent="0.35">
      <c r="A88" s="11" t="s">
        <v>272</v>
      </c>
      <c r="B88" s="5"/>
      <c r="C88" s="6" t="s">
        <v>558</v>
      </c>
      <c r="D88" s="4"/>
    </row>
    <row r="89" spans="1:4" ht="15" customHeight="1" x14ac:dyDescent="0.35">
      <c r="A89" s="11" t="s">
        <v>273</v>
      </c>
      <c r="B89" s="5"/>
      <c r="C89" s="6" t="s">
        <v>198</v>
      </c>
      <c r="D89" s="4"/>
    </row>
    <row r="90" spans="1:4" ht="15" customHeight="1" x14ac:dyDescent="0.35">
      <c r="A90" s="11" t="s">
        <v>274</v>
      </c>
      <c r="B90" s="5"/>
      <c r="C90" s="6" t="s">
        <v>186</v>
      </c>
      <c r="D90" s="4"/>
    </row>
    <row r="91" spans="1:4" ht="15" customHeight="1" x14ac:dyDescent="0.35">
      <c r="A91" s="11" t="s">
        <v>275</v>
      </c>
      <c r="B91" s="5"/>
      <c r="C91" s="6" t="s">
        <v>484</v>
      </c>
      <c r="D91" s="4"/>
    </row>
    <row r="92" spans="1:4" ht="15" customHeight="1" x14ac:dyDescent="0.35">
      <c r="A92" s="11" t="s">
        <v>276</v>
      </c>
      <c r="B92" s="5"/>
      <c r="C92" s="6" t="s">
        <v>488</v>
      </c>
      <c r="D92" s="4"/>
    </row>
    <row r="93" spans="1:4" s="28" customFormat="1" ht="75" customHeight="1" x14ac:dyDescent="0.35">
      <c r="A93" s="16" t="s">
        <v>277</v>
      </c>
      <c r="B93" s="17"/>
      <c r="C93" s="18" t="s">
        <v>197</v>
      </c>
      <c r="D93" s="15"/>
    </row>
    <row r="94" spans="1:4" s="28" customFormat="1" ht="45" customHeight="1" x14ac:dyDescent="0.35">
      <c r="A94" s="16" t="s">
        <v>278</v>
      </c>
      <c r="B94" s="17"/>
      <c r="C94" s="18" t="s">
        <v>187</v>
      </c>
      <c r="D94" s="15"/>
    </row>
    <row r="96" spans="1:4" ht="15" customHeight="1" x14ac:dyDescent="0.35">
      <c r="A96" s="11" t="s">
        <v>279</v>
      </c>
      <c r="B96" s="5"/>
      <c r="C96" s="6" t="s">
        <v>491</v>
      </c>
      <c r="D96" s="32" t="s">
        <v>658</v>
      </c>
    </row>
    <row r="97" spans="1:4" ht="15" customHeight="1" x14ac:dyDescent="0.35">
      <c r="A97" s="11" t="s">
        <v>280</v>
      </c>
      <c r="B97" s="5"/>
      <c r="C97" s="6" t="s">
        <v>492</v>
      </c>
      <c r="D97" s="32" t="s">
        <v>658</v>
      </c>
    </row>
    <row r="98" spans="1:4" ht="15" customHeight="1" x14ac:dyDescent="0.35">
      <c r="A98" s="11" t="s">
        <v>281</v>
      </c>
      <c r="B98" s="5"/>
      <c r="C98" s="6" t="s">
        <v>384</v>
      </c>
      <c r="D98" s="4"/>
    </row>
    <row r="99" spans="1:4" ht="15" customHeight="1" x14ac:dyDescent="0.35">
      <c r="A99" s="11" t="s">
        <v>282</v>
      </c>
      <c r="B99" s="5"/>
      <c r="C99" s="6" t="s">
        <v>376</v>
      </c>
      <c r="D99" s="4"/>
    </row>
    <row r="100" spans="1:4" ht="15" customHeight="1" x14ac:dyDescent="0.35">
      <c r="A100" s="11" t="s">
        <v>283</v>
      </c>
      <c r="B100" s="5"/>
      <c r="C100" s="6" t="s">
        <v>558</v>
      </c>
      <c r="D100" s="4"/>
    </row>
    <row r="101" spans="1:4" ht="15" customHeight="1" x14ac:dyDescent="0.35">
      <c r="A101" s="11" t="s">
        <v>284</v>
      </c>
      <c r="B101" s="5"/>
      <c r="C101" s="6" t="s">
        <v>198</v>
      </c>
      <c r="D101" s="4"/>
    </row>
    <row r="102" spans="1:4" ht="15" customHeight="1" x14ac:dyDescent="0.35">
      <c r="A102" s="11" t="s">
        <v>285</v>
      </c>
      <c r="B102" s="5"/>
      <c r="C102" s="6" t="s">
        <v>186</v>
      </c>
      <c r="D102" s="4"/>
    </row>
    <row r="103" spans="1:4" ht="15" customHeight="1" x14ac:dyDescent="0.35">
      <c r="A103" s="11" t="s">
        <v>286</v>
      </c>
      <c r="B103" s="5"/>
      <c r="C103" s="6" t="s">
        <v>484</v>
      </c>
      <c r="D103" s="4"/>
    </row>
    <row r="104" spans="1:4" ht="15" customHeight="1" x14ac:dyDescent="0.35">
      <c r="A104" s="11" t="s">
        <v>287</v>
      </c>
      <c r="B104" s="5"/>
      <c r="C104" s="6" t="s">
        <v>488</v>
      </c>
      <c r="D104" s="4"/>
    </row>
    <row r="105" spans="1:4" s="28" customFormat="1" ht="75" customHeight="1" x14ac:dyDescent="0.35">
      <c r="A105" s="16" t="s">
        <v>288</v>
      </c>
      <c r="B105" s="17"/>
      <c r="C105" s="18" t="s">
        <v>197</v>
      </c>
      <c r="D105" s="15"/>
    </row>
    <row r="106" spans="1:4" s="28" customFormat="1" ht="45" customHeight="1" x14ac:dyDescent="0.35">
      <c r="A106" s="16" t="s">
        <v>289</v>
      </c>
      <c r="B106" s="17"/>
      <c r="C106" s="18" t="s">
        <v>187</v>
      </c>
      <c r="D106" s="15"/>
    </row>
    <row r="108" spans="1:4" ht="15" customHeight="1" x14ac:dyDescent="0.35">
      <c r="A108" s="11" t="s">
        <v>290</v>
      </c>
      <c r="B108" s="5"/>
      <c r="C108" s="6" t="s">
        <v>491</v>
      </c>
      <c r="D108" s="32" t="s">
        <v>658</v>
      </c>
    </row>
    <row r="109" spans="1:4" ht="15" customHeight="1" x14ac:dyDescent="0.35">
      <c r="A109" s="11" t="s">
        <v>291</v>
      </c>
      <c r="B109" s="5"/>
      <c r="C109" s="6" t="s">
        <v>492</v>
      </c>
      <c r="D109" s="32" t="s">
        <v>658</v>
      </c>
    </row>
    <row r="110" spans="1:4" ht="15" customHeight="1" x14ac:dyDescent="0.35">
      <c r="A110" s="11" t="s">
        <v>327</v>
      </c>
      <c r="B110" s="5"/>
      <c r="C110" s="6" t="s">
        <v>385</v>
      </c>
      <c r="D110" s="4"/>
    </row>
    <row r="111" spans="1:4" ht="15" customHeight="1" x14ac:dyDescent="0.35">
      <c r="A111" s="11" t="s">
        <v>328</v>
      </c>
      <c r="B111" s="5"/>
      <c r="C111" s="6" t="s">
        <v>376</v>
      </c>
      <c r="D111" s="4"/>
    </row>
    <row r="112" spans="1:4" ht="15" customHeight="1" x14ac:dyDescent="0.35">
      <c r="A112" s="11" t="s">
        <v>329</v>
      </c>
      <c r="B112" s="5"/>
      <c r="C112" s="6" t="s">
        <v>558</v>
      </c>
      <c r="D112" s="4"/>
    </row>
    <row r="113" spans="1:4" ht="15" customHeight="1" x14ac:dyDescent="0.35">
      <c r="A113" s="11" t="s">
        <v>330</v>
      </c>
      <c r="B113" s="5"/>
      <c r="C113" s="6" t="s">
        <v>198</v>
      </c>
      <c r="D113" s="4"/>
    </row>
    <row r="114" spans="1:4" ht="15" customHeight="1" x14ac:dyDescent="0.35">
      <c r="A114" s="11" t="s">
        <v>331</v>
      </c>
      <c r="B114" s="5"/>
      <c r="C114" s="6" t="s">
        <v>186</v>
      </c>
      <c r="D114" s="4"/>
    </row>
    <row r="115" spans="1:4" ht="15" customHeight="1" x14ac:dyDescent="0.35">
      <c r="A115" s="11" t="s">
        <v>332</v>
      </c>
      <c r="B115" s="5"/>
      <c r="C115" s="6" t="s">
        <v>484</v>
      </c>
      <c r="D115" s="4"/>
    </row>
    <row r="116" spans="1:4" ht="15" customHeight="1" x14ac:dyDescent="0.35">
      <c r="A116" s="11" t="s">
        <v>333</v>
      </c>
      <c r="B116" s="5"/>
      <c r="C116" s="6" t="s">
        <v>488</v>
      </c>
      <c r="D116" s="4"/>
    </row>
    <row r="117" spans="1:4" s="28" customFormat="1" ht="75" customHeight="1" x14ac:dyDescent="0.35">
      <c r="A117" s="16" t="s">
        <v>334</v>
      </c>
      <c r="B117" s="17"/>
      <c r="C117" s="18" t="s">
        <v>197</v>
      </c>
      <c r="D117" s="15"/>
    </row>
    <row r="118" spans="1:4" s="28" customFormat="1" ht="45" customHeight="1" x14ac:dyDescent="0.35">
      <c r="A118" s="16" t="s">
        <v>335</v>
      </c>
      <c r="B118" s="17"/>
      <c r="C118" s="18" t="s">
        <v>187</v>
      </c>
      <c r="D118" s="15"/>
    </row>
    <row r="120" spans="1:4" ht="15" customHeight="1" x14ac:dyDescent="0.35">
      <c r="A120" s="11" t="s">
        <v>336</v>
      </c>
      <c r="B120" s="5"/>
      <c r="C120" s="6" t="s">
        <v>491</v>
      </c>
      <c r="D120" s="32" t="s">
        <v>658</v>
      </c>
    </row>
    <row r="121" spans="1:4" ht="15" customHeight="1" x14ac:dyDescent="0.35">
      <c r="A121" s="11" t="s">
        <v>337</v>
      </c>
      <c r="B121" s="5"/>
      <c r="C121" s="6" t="s">
        <v>492</v>
      </c>
      <c r="D121" s="32" t="s">
        <v>658</v>
      </c>
    </row>
    <row r="122" spans="1:4" ht="15" customHeight="1" x14ac:dyDescent="0.35">
      <c r="A122" s="11" t="s">
        <v>338</v>
      </c>
      <c r="B122" s="5"/>
      <c r="C122" s="6" t="s">
        <v>386</v>
      </c>
      <c r="D122" s="4"/>
    </row>
    <row r="123" spans="1:4" ht="15" customHeight="1" x14ac:dyDescent="0.35">
      <c r="A123" s="11" t="s">
        <v>339</v>
      </c>
      <c r="B123" s="5"/>
      <c r="C123" s="6" t="s">
        <v>376</v>
      </c>
      <c r="D123" s="4"/>
    </row>
    <row r="124" spans="1:4" ht="15" customHeight="1" x14ac:dyDescent="0.35">
      <c r="A124" s="11" t="s">
        <v>340</v>
      </c>
      <c r="B124" s="5"/>
      <c r="C124" s="6" t="s">
        <v>558</v>
      </c>
      <c r="D124" s="4"/>
    </row>
    <row r="125" spans="1:4" ht="15" customHeight="1" x14ac:dyDescent="0.35">
      <c r="A125" s="11" t="s">
        <v>341</v>
      </c>
      <c r="B125" s="5"/>
      <c r="C125" s="6" t="s">
        <v>198</v>
      </c>
      <c r="D125" s="4"/>
    </row>
    <row r="126" spans="1:4" ht="15" customHeight="1" x14ac:dyDescent="0.35">
      <c r="A126" s="11" t="s">
        <v>342</v>
      </c>
      <c r="B126" s="5"/>
      <c r="C126" s="6" t="s">
        <v>186</v>
      </c>
      <c r="D126" s="4"/>
    </row>
    <row r="127" spans="1:4" ht="15" customHeight="1" x14ac:dyDescent="0.35">
      <c r="A127" s="11" t="s">
        <v>343</v>
      </c>
      <c r="B127" s="5"/>
      <c r="C127" s="6" t="s">
        <v>484</v>
      </c>
      <c r="D127" s="4"/>
    </row>
    <row r="128" spans="1:4" ht="15" customHeight="1" x14ac:dyDescent="0.35">
      <c r="A128" s="11" t="s">
        <v>344</v>
      </c>
      <c r="B128" s="5"/>
      <c r="C128" s="6" t="s">
        <v>488</v>
      </c>
      <c r="D128" s="4"/>
    </row>
    <row r="129" spans="1:4" s="28" customFormat="1" ht="75" customHeight="1" x14ac:dyDescent="0.35">
      <c r="A129" s="16" t="s">
        <v>345</v>
      </c>
      <c r="B129" s="17"/>
      <c r="C129" s="18" t="s">
        <v>197</v>
      </c>
      <c r="D129" s="15"/>
    </row>
    <row r="130" spans="1:4" s="28" customFormat="1" ht="45" customHeight="1" x14ac:dyDescent="0.35">
      <c r="A130" s="16" t="s">
        <v>346</v>
      </c>
      <c r="B130" s="17"/>
      <c r="C130" s="18" t="s">
        <v>187</v>
      </c>
      <c r="D130" s="15"/>
    </row>
  </sheetData>
  <sheetProtection algorithmName="SHA-512" hashValue="ZsNELiuoq8ZryU5grkOfRtiePBlmlcSn/i9l4G/7v8AVHzAp1qgTm5/h9N51bRJekQYPfPconQMvmSx1hWNTIA==" saltValue="T6gq7QiyDbLAOW3WMT8/ww==" spinCount="100000" sheet="1" objects="1" scenarios="1"/>
  <mergeCells count="3">
    <mergeCell ref="C9:D9"/>
    <mergeCell ref="C10:D10"/>
    <mergeCell ref="C6:D6"/>
  </mergeCells>
  <dataValidations count="3">
    <dataValidation type="list" allowBlank="1" showInputMessage="1" showErrorMessage="1" sqref="D17 D101 D77 D65 D53 D41 D29 D113 D89 D125">
      <formula1>elenco_dim_tipo</formula1>
    </dataValidation>
    <dataValidation type="list" allowBlank="1" showInputMessage="1" showErrorMessage="1" sqref="D115 D103 D19 D31 D43 D55 D67 D79 D91 D127">
      <formula1>elenco_ambito_attivita</formula1>
    </dataValidation>
    <dataValidation type="list" allowBlank="1" showInputMessage="1" showErrorMessage="1" sqref="D20 D32 D44 D56 D68 D80 D92 D104 D116 D128">
      <formula1>elenco_riferimento</formula1>
    </dataValidation>
  </dataValidations>
  <printOptions horizontalCentered="1"/>
  <pageMargins left="0.19685039370078741" right="0.19685039370078741" top="0.78740157480314965" bottom="0.78740157480314965" header="0.39370078740157483" footer="0.39370078740157483"/>
  <pageSetup paperSize="9" scale="80" fitToHeight="0" orientation="portrait" verticalDpi="1200" r:id="rId1"/>
  <headerFooter>
    <oddFooter>&amp;C&amp;"Arial,Normale"&amp;8ESPERIENZE PROFESSIONALI / PAGINA &amp;P DI &amp;N</oddFooter>
  </headerFooter>
  <rowBreaks count="3" manualBreakCount="3">
    <brk id="35" min="2" max="3" man="1"/>
    <brk id="71" min="2" max="3" man="1"/>
    <brk id="107" min="2" max="3" man="1"/>
  </rowBreaks>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D37"/>
  <sheetViews>
    <sheetView topLeftCell="A26" zoomScaleNormal="100" workbookViewId="0">
      <selection activeCell="D37" sqref="D37"/>
    </sheetView>
  </sheetViews>
  <sheetFormatPr defaultColWidth="9.1796875" defaultRowHeight="15" customHeight="1" x14ac:dyDescent="0.35"/>
  <cols>
    <col min="1" max="1" width="6.453125" style="13" customWidth="1"/>
    <col min="2" max="2" width="2.81640625" style="7" customWidth="1"/>
    <col min="3" max="3" width="42.81640625" style="7" customWidth="1"/>
    <col min="4" max="4" width="81.453125" style="7" customWidth="1"/>
    <col min="5" max="5" width="2.81640625" style="7" customWidth="1"/>
    <col min="6" max="16384" width="9.1796875" style="7"/>
  </cols>
  <sheetData>
    <row r="1" spans="1:4" ht="15" customHeight="1" x14ac:dyDescent="0.35">
      <c r="A1" s="11"/>
      <c r="B1" s="5"/>
      <c r="C1" s="6" t="s">
        <v>118</v>
      </c>
      <c r="D1" s="5" t="str">
        <f>istruzioni_bianco</f>
        <v>Posizionarsi sopra una cella per visualizzare le relative istruzioni di compilazione</v>
      </c>
    </row>
    <row r="2" spans="1:4" ht="15" customHeight="1" x14ac:dyDescent="0.35">
      <c r="A2" s="11"/>
      <c r="B2" s="5"/>
      <c r="C2" s="5"/>
      <c r="D2" s="8" t="str">
        <f>istruzioni_giallo</f>
        <v>La compilazione delle celle evidenziate in giallo è obbligatoria</v>
      </c>
    </row>
    <row r="3" spans="1:4" ht="15" customHeight="1" x14ac:dyDescent="0.35">
      <c r="A3" s="11"/>
      <c r="B3" s="5"/>
      <c r="C3" s="5"/>
      <c r="D3" s="9" t="str">
        <f>istruzioni_verde</f>
        <v>La compilazione delle celle evidenziate in verde è facoltativa, ma consigliata se pertinente</v>
      </c>
    </row>
    <row r="4" spans="1:4" ht="15" customHeight="1" x14ac:dyDescent="0.35">
      <c r="A4" s="11"/>
      <c r="B4" s="5"/>
      <c r="C4" s="5"/>
      <c r="D4" s="10" t="str">
        <f>istruzioni_rosso</f>
        <v>Le celle evideziate in rosso si compilano automaticamente</v>
      </c>
    </row>
    <row r="5" spans="1:4" ht="15" customHeight="1" x14ac:dyDescent="0.35">
      <c r="A5" s="11"/>
      <c r="B5" s="5"/>
      <c r="C5" s="5"/>
      <c r="D5" s="5"/>
    </row>
    <row r="6" spans="1:4" ht="16.5" x14ac:dyDescent="0.35">
      <c r="A6" s="11"/>
      <c r="B6" s="5"/>
      <c r="C6" s="36" t="s">
        <v>210</v>
      </c>
      <c r="D6" s="36"/>
    </row>
    <row r="7" spans="1:4" ht="15" customHeight="1" x14ac:dyDescent="0.35">
      <c r="A7" s="11" t="s">
        <v>121</v>
      </c>
      <c r="B7" s="5"/>
      <c r="C7" s="6" t="s">
        <v>105</v>
      </c>
      <c r="D7" s="12" t="str">
        <f>candidatura</f>
        <v xml:space="preserve">Elena  Dodi; </v>
      </c>
    </row>
    <row r="8" spans="1:4" ht="15" customHeight="1" x14ac:dyDescent="0.35">
      <c r="A8" s="11"/>
      <c r="B8" s="5"/>
      <c r="C8" s="5"/>
      <c r="D8" s="5"/>
    </row>
    <row r="9" spans="1:4" ht="20" x14ac:dyDescent="0.35">
      <c r="A9" s="11"/>
      <c r="B9" s="5"/>
      <c r="C9" s="33" t="s">
        <v>661</v>
      </c>
      <c r="D9" s="33"/>
    </row>
    <row r="10" spans="1:4" ht="30" customHeight="1" x14ac:dyDescent="0.35">
      <c r="A10" s="11"/>
      <c r="B10" s="5"/>
      <c r="C10" s="37" t="s">
        <v>478</v>
      </c>
      <c r="D10" s="37"/>
    </row>
    <row r="11" spans="1:4" ht="15" customHeight="1" x14ac:dyDescent="0.35">
      <c r="A11" s="11"/>
      <c r="B11" s="5"/>
      <c r="C11" s="5"/>
      <c r="D11" s="5"/>
    </row>
    <row r="12" spans="1:4" ht="15" customHeight="1" x14ac:dyDescent="0.35">
      <c r="A12" s="11" t="s">
        <v>402</v>
      </c>
      <c r="B12" s="5"/>
      <c r="C12" s="6" t="s">
        <v>387</v>
      </c>
      <c r="D12" s="4" t="s">
        <v>710</v>
      </c>
    </row>
    <row r="13" spans="1:4" ht="15" customHeight="1" x14ac:dyDescent="0.35">
      <c r="A13" s="11" t="s">
        <v>403</v>
      </c>
      <c r="B13" s="5"/>
      <c r="C13" s="6" t="s">
        <v>388</v>
      </c>
      <c r="D13" s="4" t="s">
        <v>394</v>
      </c>
    </row>
    <row r="14" spans="1:4" ht="15" customHeight="1" x14ac:dyDescent="0.35">
      <c r="A14" s="11" t="s">
        <v>404</v>
      </c>
      <c r="B14" s="5"/>
      <c r="C14" s="6" t="s">
        <v>389</v>
      </c>
      <c r="D14" s="4" t="s">
        <v>395</v>
      </c>
    </row>
    <row r="15" spans="1:4" ht="60" customHeight="1" x14ac:dyDescent="0.35">
      <c r="A15" s="16" t="s">
        <v>405</v>
      </c>
      <c r="B15" s="17"/>
      <c r="C15" s="18" t="s">
        <v>672</v>
      </c>
      <c r="D15" s="15" t="s">
        <v>713</v>
      </c>
    </row>
    <row r="16" spans="1:4" ht="60" customHeight="1" x14ac:dyDescent="0.35">
      <c r="A16" s="16" t="s">
        <v>406</v>
      </c>
      <c r="B16" s="17"/>
      <c r="C16" s="18" t="s">
        <v>673</v>
      </c>
      <c r="D16" s="15" t="s">
        <v>711</v>
      </c>
    </row>
    <row r="17" spans="1:4" ht="15" customHeight="1" x14ac:dyDescent="0.35">
      <c r="A17" s="11" t="s">
        <v>407</v>
      </c>
      <c r="B17" s="5"/>
      <c r="C17" s="6" t="s">
        <v>348</v>
      </c>
      <c r="D17" s="4" t="s">
        <v>712</v>
      </c>
    </row>
    <row r="18" spans="1:4" ht="15" customHeight="1" x14ac:dyDescent="0.35">
      <c r="A18" s="11" t="s">
        <v>408</v>
      </c>
      <c r="B18" s="5"/>
      <c r="C18" s="6" t="s">
        <v>390</v>
      </c>
      <c r="D18" s="4" t="s">
        <v>399</v>
      </c>
    </row>
    <row r="19" spans="1:4" ht="15" customHeight="1" x14ac:dyDescent="0.35">
      <c r="A19" s="11" t="s">
        <v>409</v>
      </c>
      <c r="B19" s="5"/>
      <c r="C19" s="6" t="s">
        <v>391</v>
      </c>
      <c r="D19" s="4" t="s">
        <v>309</v>
      </c>
    </row>
    <row r="20" spans="1:4" ht="15" customHeight="1" x14ac:dyDescent="0.35">
      <c r="A20" s="11"/>
      <c r="B20" s="5"/>
      <c r="C20" s="5"/>
      <c r="D20" s="5"/>
    </row>
    <row r="21" spans="1:4" ht="15" customHeight="1" x14ac:dyDescent="0.35">
      <c r="A21" s="11" t="s">
        <v>410</v>
      </c>
      <c r="B21" s="5"/>
      <c r="C21" s="6" t="s">
        <v>387</v>
      </c>
      <c r="D21" s="4" t="s">
        <v>710</v>
      </c>
    </row>
    <row r="22" spans="1:4" ht="15" customHeight="1" x14ac:dyDescent="0.35">
      <c r="A22" s="11" t="s">
        <v>411</v>
      </c>
      <c r="B22" s="5"/>
      <c r="C22" s="6" t="s">
        <v>388</v>
      </c>
      <c r="D22" s="4" t="s">
        <v>394</v>
      </c>
    </row>
    <row r="23" spans="1:4" ht="15" customHeight="1" x14ac:dyDescent="0.35">
      <c r="A23" s="11" t="s">
        <v>412</v>
      </c>
      <c r="B23" s="5"/>
      <c r="C23" s="6" t="s">
        <v>389</v>
      </c>
      <c r="D23" s="4" t="s">
        <v>395</v>
      </c>
    </row>
    <row r="24" spans="1:4" ht="60" customHeight="1" x14ac:dyDescent="0.35">
      <c r="A24" s="16" t="s">
        <v>413</v>
      </c>
      <c r="B24" s="17"/>
      <c r="C24" s="18" t="s">
        <v>674</v>
      </c>
      <c r="D24" s="15" t="s">
        <v>714</v>
      </c>
    </row>
    <row r="25" spans="1:4" ht="60" customHeight="1" x14ac:dyDescent="0.35">
      <c r="A25" s="16" t="s">
        <v>414</v>
      </c>
      <c r="B25" s="17"/>
      <c r="C25" s="18" t="s">
        <v>673</v>
      </c>
      <c r="D25" s="15" t="s">
        <v>711</v>
      </c>
    </row>
    <row r="26" spans="1:4" ht="15" customHeight="1" x14ac:dyDescent="0.35">
      <c r="A26" s="11" t="s">
        <v>415</v>
      </c>
      <c r="B26" s="5"/>
      <c r="C26" s="6" t="s">
        <v>348</v>
      </c>
      <c r="D26" s="4" t="s">
        <v>715</v>
      </c>
    </row>
    <row r="27" spans="1:4" ht="15" customHeight="1" x14ac:dyDescent="0.35">
      <c r="A27" s="11" t="s">
        <v>416</v>
      </c>
      <c r="B27" s="5"/>
      <c r="C27" s="6" t="s">
        <v>390</v>
      </c>
      <c r="D27" s="4" t="s">
        <v>398</v>
      </c>
    </row>
    <row r="28" spans="1:4" ht="15" customHeight="1" x14ac:dyDescent="0.35">
      <c r="A28" s="11" t="s">
        <v>417</v>
      </c>
      <c r="B28" s="5"/>
      <c r="C28" s="6" t="s">
        <v>391</v>
      </c>
      <c r="D28" s="4" t="s">
        <v>309</v>
      </c>
    </row>
    <row r="29" spans="1:4" ht="15" customHeight="1" x14ac:dyDescent="0.35">
      <c r="A29" s="11"/>
      <c r="B29" s="5"/>
      <c r="C29" s="5"/>
      <c r="D29" s="5"/>
    </row>
    <row r="30" spans="1:4" ht="15" customHeight="1" x14ac:dyDescent="0.35">
      <c r="A30" s="11" t="s">
        <v>418</v>
      </c>
      <c r="B30" s="5"/>
      <c r="C30" s="6" t="s">
        <v>387</v>
      </c>
      <c r="D30" s="4" t="s">
        <v>716</v>
      </c>
    </row>
    <row r="31" spans="1:4" ht="15" customHeight="1" x14ac:dyDescent="0.35">
      <c r="A31" s="11" t="s">
        <v>419</v>
      </c>
      <c r="B31" s="5"/>
      <c r="C31" s="6" t="s">
        <v>388</v>
      </c>
      <c r="D31" s="4" t="s">
        <v>392</v>
      </c>
    </row>
    <row r="32" spans="1:4" ht="15" customHeight="1" x14ac:dyDescent="0.35">
      <c r="A32" s="11" t="s">
        <v>420</v>
      </c>
      <c r="B32" s="5"/>
      <c r="C32" s="6" t="s">
        <v>389</v>
      </c>
      <c r="D32" s="4" t="s">
        <v>676</v>
      </c>
    </row>
    <row r="33" spans="1:4" ht="60" customHeight="1" x14ac:dyDescent="0.35">
      <c r="A33" s="16" t="s">
        <v>421</v>
      </c>
      <c r="B33" s="17"/>
      <c r="C33" s="18" t="s">
        <v>675</v>
      </c>
      <c r="D33" s="15" t="s">
        <v>718</v>
      </c>
    </row>
    <row r="34" spans="1:4" ht="60" customHeight="1" x14ac:dyDescent="0.35">
      <c r="A34" s="16" t="s">
        <v>422</v>
      </c>
      <c r="B34" s="17"/>
      <c r="C34" s="18" t="s">
        <v>673</v>
      </c>
      <c r="D34" s="15" t="s">
        <v>717</v>
      </c>
    </row>
    <row r="35" spans="1:4" ht="15" customHeight="1" x14ac:dyDescent="0.35">
      <c r="A35" s="11" t="s">
        <v>423</v>
      </c>
      <c r="B35" s="5"/>
      <c r="C35" s="6" t="s">
        <v>348</v>
      </c>
      <c r="D35" s="4" t="s">
        <v>712</v>
      </c>
    </row>
    <row r="36" spans="1:4" ht="15" customHeight="1" x14ac:dyDescent="0.35">
      <c r="A36" s="11" t="s">
        <v>424</v>
      </c>
      <c r="B36" s="5"/>
      <c r="C36" s="6" t="s">
        <v>390</v>
      </c>
      <c r="D36" s="4" t="s">
        <v>398</v>
      </c>
    </row>
    <row r="37" spans="1:4" ht="15" customHeight="1" x14ac:dyDescent="0.35">
      <c r="A37" s="11" t="s">
        <v>425</v>
      </c>
      <c r="B37" s="5"/>
      <c r="C37" s="6" t="s">
        <v>391</v>
      </c>
      <c r="D37" s="4" t="s">
        <v>310</v>
      </c>
    </row>
  </sheetData>
  <sheetProtection algorithmName="SHA-512" hashValue="e2n5Fwm9C5isokxAxVzHq85ggWKHn8AzRGf9P3XeFnQCqiv47DZAoL+rTQ+5DOguRl4dhKOXZoNAAOi4THOsCg==" saltValue="yw6SuyiHi72E0usOjSrNTA==" spinCount="100000" sheet="1" objects="1" scenarios="1"/>
  <mergeCells count="3">
    <mergeCell ref="C6:D6"/>
    <mergeCell ref="C9:D9"/>
    <mergeCell ref="C10:D10"/>
  </mergeCells>
  <dataValidations count="4">
    <dataValidation type="list" allowBlank="1" showInputMessage="1" showErrorMessage="1" sqref="D13 D31 D22">
      <formula1>elenco_ambito</formula1>
    </dataValidation>
    <dataValidation type="list" allowBlank="1" showInputMessage="1" showErrorMessage="1" sqref="D14 D32 D23">
      <formula1>elenco_tematica</formula1>
    </dataValidation>
    <dataValidation type="list" allowBlank="1" showInputMessage="1" showErrorMessage="1" sqref="D19 D37 D28">
      <formula1>bgt_proj</formula1>
    </dataValidation>
    <dataValidation type="list" allowBlank="1" showInputMessage="1" showErrorMessage="1" sqref="D18 D36 D27">
      <formula1>elenco_proj</formula1>
    </dataValidation>
  </dataValidations>
  <printOptions horizontalCentered="1"/>
  <pageMargins left="0.19685039370078741" right="0.19685039370078741" top="0.78740157480314965" bottom="0.78740157480314965" header="0.39370078740157483" footer="0.39370078740157483"/>
  <pageSetup paperSize="9" scale="80" fitToHeight="0" orientation="portrait" verticalDpi="1200" r:id="rId1"/>
  <headerFooter>
    <oddFooter>&amp;C&amp;"Arial,Normale"&amp;8ESPERIENZE VALUTAZIONE / PAGINA &amp;P DI &amp;N</oddFooter>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D64"/>
  <sheetViews>
    <sheetView topLeftCell="A52" zoomScale="66" zoomScaleNormal="66" workbookViewId="0">
      <selection activeCell="L64" sqref="L64"/>
    </sheetView>
  </sheetViews>
  <sheetFormatPr defaultColWidth="9.1796875" defaultRowHeight="15" customHeight="1" x14ac:dyDescent="0.35"/>
  <cols>
    <col min="1" max="1" width="6.453125" style="13" customWidth="1"/>
    <col min="2" max="2" width="2.81640625" style="7" customWidth="1"/>
    <col min="3" max="3" width="42.81640625" style="7" customWidth="1"/>
    <col min="4" max="4" width="81.453125" style="7" customWidth="1"/>
    <col min="5" max="5" width="2.81640625" style="7" customWidth="1"/>
    <col min="6" max="16384" width="9.1796875" style="7"/>
  </cols>
  <sheetData>
    <row r="1" spans="1:4" ht="15" customHeight="1" x14ac:dyDescent="0.35">
      <c r="A1" s="11"/>
      <c r="B1" s="5"/>
      <c r="C1" s="6" t="s">
        <v>118</v>
      </c>
      <c r="D1" s="5" t="str">
        <f>istruzioni_bianco</f>
        <v>Posizionarsi sopra una cella per visualizzare le relative istruzioni di compilazione</v>
      </c>
    </row>
    <row r="2" spans="1:4" ht="15" customHeight="1" x14ac:dyDescent="0.35">
      <c r="A2" s="11"/>
      <c r="B2" s="5"/>
      <c r="C2" s="5"/>
      <c r="D2" s="8" t="str">
        <f>istruzioni_giallo</f>
        <v>La compilazione delle celle evidenziate in giallo è obbligatoria</v>
      </c>
    </row>
    <row r="3" spans="1:4" ht="15" customHeight="1" x14ac:dyDescent="0.35">
      <c r="A3" s="11"/>
      <c r="B3" s="5"/>
      <c r="C3" s="5"/>
      <c r="D3" s="9" t="str">
        <f>istruzioni_verde</f>
        <v>La compilazione delle celle evidenziate in verde è facoltativa, ma consigliata se pertinente</v>
      </c>
    </row>
    <row r="4" spans="1:4" ht="15" customHeight="1" x14ac:dyDescent="0.35">
      <c r="A4" s="11"/>
      <c r="B4" s="5"/>
      <c r="C4" s="5"/>
      <c r="D4" s="10" t="str">
        <f>istruzioni_rosso</f>
        <v>Le celle evideziate in rosso si compilano automaticamente</v>
      </c>
    </row>
    <row r="5" spans="1:4" ht="15" customHeight="1" x14ac:dyDescent="0.35">
      <c r="A5" s="11"/>
      <c r="B5" s="5"/>
      <c r="C5" s="5"/>
      <c r="D5" s="5"/>
    </row>
    <row r="6" spans="1:4" ht="16.5" x14ac:dyDescent="0.35">
      <c r="A6" s="11"/>
      <c r="B6" s="5"/>
      <c r="C6" s="36" t="s">
        <v>122</v>
      </c>
      <c r="D6" s="36"/>
    </row>
    <row r="7" spans="1:4" ht="15" customHeight="1" x14ac:dyDescent="0.35">
      <c r="A7" s="11" t="s">
        <v>123</v>
      </c>
      <c r="B7" s="5"/>
      <c r="C7" s="6" t="s">
        <v>105</v>
      </c>
      <c r="D7" s="12" t="str">
        <f>candidatura</f>
        <v xml:space="preserve">Elena  Dodi; </v>
      </c>
    </row>
    <row r="8" spans="1:4" ht="15" customHeight="1" x14ac:dyDescent="0.35">
      <c r="A8" s="11"/>
      <c r="B8" s="5"/>
      <c r="C8" s="5"/>
      <c r="D8" s="5"/>
    </row>
    <row r="9" spans="1:4" ht="20" x14ac:dyDescent="0.35">
      <c r="A9" s="11"/>
      <c r="B9" s="5"/>
      <c r="C9" s="33" t="s">
        <v>479</v>
      </c>
      <c r="D9" s="33"/>
    </row>
    <row r="10" spans="1:4" ht="15" customHeight="1" x14ac:dyDescent="0.35">
      <c r="A10" s="11"/>
      <c r="B10" s="5"/>
      <c r="C10" s="5"/>
      <c r="D10" s="5"/>
    </row>
    <row r="11" spans="1:4" ht="15" customHeight="1" x14ac:dyDescent="0.35">
      <c r="A11" s="11" t="s">
        <v>432</v>
      </c>
      <c r="B11" s="5"/>
      <c r="C11" s="6" t="s">
        <v>353</v>
      </c>
      <c r="D11" s="12" t="str">
        <f>spec_principale</f>
        <v>ECOINDUSTRIA</v>
      </c>
    </row>
    <row r="12" spans="1:4" ht="15" customHeight="1" x14ac:dyDescent="0.35">
      <c r="A12" s="11" t="s">
        <v>433</v>
      </c>
      <c r="B12" s="5"/>
      <c r="C12" s="6" t="s">
        <v>355</v>
      </c>
      <c r="D12" s="12" t="str">
        <f>ads1_principale</f>
        <v>AE6 Tecnologie e materiali del sistema dell’edilizia</v>
      </c>
    </row>
    <row r="13" spans="1:4" ht="15" customHeight="1" x14ac:dyDescent="0.35">
      <c r="A13" s="11" t="s">
        <v>434</v>
      </c>
      <c r="B13" s="5"/>
      <c r="C13" s="6" t="s">
        <v>356</v>
      </c>
      <c r="D13" s="12" t="str">
        <f>ads1_secondaria</f>
        <v>CV3 Bioeconomia del futuro</v>
      </c>
    </row>
    <row r="14" spans="1:4" ht="15" customHeight="1" x14ac:dyDescent="0.35">
      <c r="A14" s="11" t="s">
        <v>435</v>
      </c>
      <c r="B14" s="5"/>
      <c r="C14" s="6" t="s">
        <v>474</v>
      </c>
      <c r="D14" s="12" t="str">
        <f>ads1_terziaria</f>
        <v>AE2 Evoluzione tecnologica delle fonti rinnovabili</v>
      </c>
    </row>
    <row r="15" spans="1:4" ht="15" customHeight="1" x14ac:dyDescent="0.35">
      <c r="A15" s="11"/>
      <c r="B15" s="5"/>
      <c r="C15" s="5"/>
      <c r="D15" s="5"/>
    </row>
    <row r="16" spans="1:4" ht="15" customHeight="1" x14ac:dyDescent="0.35">
      <c r="A16" s="11" t="s">
        <v>436</v>
      </c>
      <c r="B16" s="5"/>
      <c r="C16" s="6" t="s">
        <v>363</v>
      </c>
      <c r="D16" s="12" t="str">
        <f>l1_tema</f>
        <v>Ingegneria Nucleare</v>
      </c>
    </row>
    <row r="17" spans="1:4" ht="15" customHeight="1" x14ac:dyDescent="0.35">
      <c r="A17" s="11" t="s">
        <v>437</v>
      </c>
      <c r="B17" s="5"/>
      <c r="C17" s="6" t="s">
        <v>364</v>
      </c>
      <c r="D17" s="12">
        <f>l2_tema</f>
        <v>0</v>
      </c>
    </row>
    <row r="18" spans="1:4" ht="15" customHeight="1" x14ac:dyDescent="0.35">
      <c r="A18" s="11" t="s">
        <v>438</v>
      </c>
      <c r="B18" s="5"/>
      <c r="C18" s="6" t="s">
        <v>365</v>
      </c>
      <c r="D18" s="12" t="str">
        <f>dot_tema</f>
        <v>Scienze e tecnologie degli impianti nucleari</v>
      </c>
    </row>
    <row r="19" spans="1:4" ht="15" customHeight="1" x14ac:dyDescent="0.35">
      <c r="A19" s="11" t="s">
        <v>439</v>
      </c>
      <c r="B19" s="5"/>
      <c r="C19" s="6" t="s">
        <v>366</v>
      </c>
      <c r="D19" s="12">
        <f>m2l_tema</f>
        <v>0</v>
      </c>
    </row>
    <row r="20" spans="1:4" ht="15" customHeight="1" x14ac:dyDescent="0.35">
      <c r="A20" s="11"/>
      <c r="B20" s="5"/>
      <c r="C20" s="5"/>
      <c r="D20" s="5"/>
    </row>
    <row r="21" spans="1:4" ht="45" customHeight="1" x14ac:dyDescent="0.35">
      <c r="A21" s="11"/>
      <c r="B21" s="5"/>
      <c r="C21" s="37" t="s">
        <v>431</v>
      </c>
      <c r="D21" s="37"/>
    </row>
    <row r="22" spans="1:4" ht="262.5" customHeight="1" x14ac:dyDescent="0.35">
      <c r="A22" s="16" t="s">
        <v>440</v>
      </c>
      <c r="B22" s="5"/>
      <c r="C22" s="27" t="s">
        <v>429</v>
      </c>
      <c r="D22" s="14" t="s">
        <v>734</v>
      </c>
    </row>
    <row r="23" spans="1:4" ht="15" customHeight="1" x14ac:dyDescent="0.35">
      <c r="A23" s="11"/>
      <c r="B23" s="5"/>
      <c r="C23" s="5"/>
      <c r="D23" s="5"/>
    </row>
    <row r="24" spans="1:4" ht="15" customHeight="1" x14ac:dyDescent="0.35">
      <c r="A24" s="11" t="s">
        <v>441</v>
      </c>
      <c r="B24" s="5"/>
      <c r="C24" s="6" t="s">
        <v>367</v>
      </c>
      <c r="D24" s="12" t="str">
        <f>ep1_denominazione</f>
        <v>Archè Pannelli Srl (Azienda incubata presso Acceleratore del Politecnico di Milano, 2008-2010)</v>
      </c>
    </row>
    <row r="25" spans="1:4" ht="15" customHeight="1" x14ac:dyDescent="0.35">
      <c r="A25" s="11" t="s">
        <v>442</v>
      </c>
      <c r="B25" s="5"/>
      <c r="C25" s="6" t="s">
        <v>368</v>
      </c>
      <c r="D25" s="12" t="str">
        <f>ep2_denominazione</f>
        <v>Tecnos Spa,  Cannon Group SpA</v>
      </c>
    </row>
    <row r="26" spans="1:4" ht="15" customHeight="1" x14ac:dyDescent="0.35">
      <c r="A26" s="11" t="s">
        <v>443</v>
      </c>
      <c r="B26" s="5"/>
      <c r="C26" s="6" t="s">
        <v>369</v>
      </c>
      <c r="D26" s="12" t="str">
        <f>ep3_denominazione</f>
        <v>Texas Instruments Italy SpA</v>
      </c>
    </row>
    <row r="27" spans="1:4" ht="15" customHeight="1" x14ac:dyDescent="0.35">
      <c r="A27" s="11" t="s">
        <v>444</v>
      </c>
      <c r="B27" s="5"/>
      <c r="C27" s="6" t="s">
        <v>370</v>
      </c>
      <c r="D27" s="12" t="str">
        <f>ep4_denominazione</f>
        <v>JRC Euratom Ispra Varese</v>
      </c>
    </row>
    <row r="28" spans="1:4" ht="15" customHeight="1" x14ac:dyDescent="0.35">
      <c r="A28" s="11" t="s">
        <v>445</v>
      </c>
      <c r="B28" s="5"/>
      <c r="C28" s="6" t="s">
        <v>371</v>
      </c>
      <c r="D28" s="12" t="str">
        <f>ep5_denominazione</f>
        <v>T.T.N.SpA</v>
      </c>
    </row>
    <row r="29" spans="1:4" ht="15" customHeight="1" x14ac:dyDescent="0.35">
      <c r="A29" s="11" t="s">
        <v>446</v>
      </c>
      <c r="B29" s="5"/>
      <c r="C29" s="6" t="s">
        <v>372</v>
      </c>
      <c r="D29" s="12" t="str">
        <f>ep6_denominazione</f>
        <v xml:space="preserve">JET JOINT UNDERTAKING </v>
      </c>
    </row>
    <row r="30" spans="1:4" ht="15" customHeight="1" x14ac:dyDescent="0.35">
      <c r="A30" s="11" t="s">
        <v>447</v>
      </c>
      <c r="B30" s="5"/>
      <c r="C30" s="6" t="s">
        <v>373</v>
      </c>
      <c r="D30" s="12">
        <f>ep7_denominazione</f>
        <v>0</v>
      </c>
    </row>
    <row r="31" spans="1:4" ht="15" customHeight="1" x14ac:dyDescent="0.35">
      <c r="A31" s="11" t="s">
        <v>448</v>
      </c>
      <c r="B31" s="5"/>
      <c r="C31" s="6" t="s">
        <v>374</v>
      </c>
      <c r="D31" s="12">
        <f>ep8_denominazione</f>
        <v>0</v>
      </c>
    </row>
    <row r="32" spans="1:4" ht="15" customHeight="1" x14ac:dyDescent="0.35">
      <c r="A32" s="11" t="s">
        <v>449</v>
      </c>
      <c r="B32" s="5"/>
      <c r="C32" s="6" t="s">
        <v>375</v>
      </c>
      <c r="D32" s="12">
        <f>ep9_denominazione</f>
        <v>0</v>
      </c>
    </row>
    <row r="33" spans="1:4" ht="15" customHeight="1" x14ac:dyDescent="0.35">
      <c r="A33" s="11" t="s">
        <v>450</v>
      </c>
      <c r="B33" s="5"/>
      <c r="C33" s="6" t="s">
        <v>211</v>
      </c>
      <c r="D33" s="12">
        <f>ep10_denominazione</f>
        <v>0</v>
      </c>
    </row>
    <row r="34" spans="1:4" ht="45" customHeight="1" x14ac:dyDescent="0.35">
      <c r="A34" s="11"/>
      <c r="B34" s="5"/>
      <c r="C34" s="37" t="s">
        <v>481</v>
      </c>
      <c r="D34" s="37"/>
    </row>
    <row r="35" spans="1:4" ht="262.5" customHeight="1" x14ac:dyDescent="0.35">
      <c r="A35" s="16" t="s">
        <v>451</v>
      </c>
      <c r="B35" s="5"/>
      <c r="C35" s="27" t="s">
        <v>430</v>
      </c>
      <c r="D35" s="14" t="s">
        <v>744</v>
      </c>
    </row>
    <row r="36" spans="1:4" ht="15" customHeight="1" x14ac:dyDescent="0.35">
      <c r="A36" s="11"/>
      <c r="B36" s="5"/>
      <c r="C36" s="5"/>
      <c r="D36" s="5"/>
    </row>
    <row r="37" spans="1:4" ht="20" x14ac:dyDescent="0.35">
      <c r="A37" s="11"/>
      <c r="B37" s="5"/>
      <c r="C37" s="33" t="s">
        <v>480</v>
      </c>
      <c r="D37" s="33"/>
    </row>
    <row r="38" spans="1:4" ht="15" customHeight="1" x14ac:dyDescent="0.35">
      <c r="A38" s="11"/>
      <c r="B38" s="5"/>
      <c r="C38" s="5"/>
      <c r="D38" s="5"/>
    </row>
    <row r="39" spans="1:4" ht="15" customHeight="1" x14ac:dyDescent="0.35">
      <c r="A39" s="11" t="s">
        <v>452</v>
      </c>
      <c r="B39" s="5"/>
      <c r="C39" s="6" t="s">
        <v>354</v>
      </c>
      <c r="D39" s="12" t="str">
        <f>spec_secondaria</f>
        <v>MOBILITÀ_SOSTENIBILE</v>
      </c>
    </row>
    <row r="40" spans="1:4" ht="15" customHeight="1" x14ac:dyDescent="0.35">
      <c r="A40" s="11" t="s">
        <v>453</v>
      </c>
      <c r="B40" s="5"/>
      <c r="C40" s="6" t="s">
        <v>357</v>
      </c>
      <c r="D40" s="12" t="str">
        <f>ads2_principale</f>
        <v>MS1 Nuove tecnologie per i veicoli leggeri del futuro</v>
      </c>
    </row>
    <row r="41" spans="1:4" ht="15" customHeight="1" x14ac:dyDescent="0.35">
      <c r="A41" s="11" t="s">
        <v>454</v>
      </c>
      <c r="B41" s="5"/>
      <c r="C41" s="6" t="s">
        <v>358</v>
      </c>
      <c r="D41" s="12" t="str">
        <f>ads2_secondaria</f>
        <v>MS2 Efficienza energetica e riduzione delle emissioni nei trasporti</v>
      </c>
    </row>
    <row r="42" spans="1:4" ht="15" customHeight="1" x14ac:dyDescent="0.35">
      <c r="A42" s="11" t="s">
        <v>455</v>
      </c>
      <c r="B42" s="5"/>
      <c r="C42" s="6" t="s">
        <v>475</v>
      </c>
      <c r="D42" s="12" t="str">
        <f>ads2_terziaria</f>
        <v>MS3 Sistemi intelligenti di trasporto e di mobilità sostenibile</v>
      </c>
    </row>
    <row r="43" spans="1:4" ht="15" customHeight="1" x14ac:dyDescent="0.35">
      <c r="A43" s="11"/>
      <c r="B43" s="5"/>
      <c r="C43" s="5"/>
      <c r="D43" s="5"/>
    </row>
    <row r="44" spans="1:4" ht="15" customHeight="1" x14ac:dyDescent="0.35">
      <c r="A44" s="11" t="s">
        <v>456</v>
      </c>
      <c r="B44" s="5"/>
      <c r="C44" s="6" t="s">
        <v>363</v>
      </c>
      <c r="D44" s="12" t="str">
        <f>l1_tema</f>
        <v>Ingegneria Nucleare</v>
      </c>
    </row>
    <row r="45" spans="1:4" ht="15" customHeight="1" x14ac:dyDescent="0.35">
      <c r="A45" s="11" t="s">
        <v>457</v>
      </c>
      <c r="B45" s="5"/>
      <c r="C45" s="6" t="s">
        <v>364</v>
      </c>
      <c r="D45" s="12">
        <f>l2_tema</f>
        <v>0</v>
      </c>
    </row>
    <row r="46" spans="1:4" ht="15" customHeight="1" x14ac:dyDescent="0.35">
      <c r="A46" s="11" t="s">
        <v>458</v>
      </c>
      <c r="B46" s="5"/>
      <c r="C46" s="6" t="s">
        <v>365</v>
      </c>
      <c r="D46" s="12" t="str">
        <f>dot_tema</f>
        <v>Scienze e tecnologie degli impianti nucleari</v>
      </c>
    </row>
    <row r="47" spans="1:4" ht="15" customHeight="1" x14ac:dyDescent="0.35">
      <c r="A47" s="11" t="s">
        <v>459</v>
      </c>
      <c r="B47" s="5"/>
      <c r="C47" s="6" t="s">
        <v>366</v>
      </c>
      <c r="D47" s="12">
        <f>m2l_tema</f>
        <v>0</v>
      </c>
    </row>
    <row r="48" spans="1:4" ht="15" customHeight="1" x14ac:dyDescent="0.35">
      <c r="A48" s="11"/>
      <c r="B48" s="5"/>
      <c r="C48" s="5"/>
      <c r="D48" s="5"/>
    </row>
    <row r="49" spans="1:4" ht="60" customHeight="1" x14ac:dyDescent="0.35">
      <c r="A49" s="11"/>
      <c r="B49" s="5"/>
      <c r="C49" s="37" t="s">
        <v>482</v>
      </c>
      <c r="D49" s="37"/>
    </row>
    <row r="50" spans="1:4" ht="262.5" customHeight="1" x14ac:dyDescent="0.35">
      <c r="A50" s="16" t="s">
        <v>460</v>
      </c>
      <c r="B50" s="5"/>
      <c r="C50" s="27" t="s">
        <v>429</v>
      </c>
      <c r="D50" s="15" t="s">
        <v>738</v>
      </c>
    </row>
    <row r="51" spans="1:4" ht="15" customHeight="1" x14ac:dyDescent="0.35">
      <c r="A51" s="11"/>
      <c r="B51" s="5"/>
      <c r="C51" s="5"/>
      <c r="D51" s="5"/>
    </row>
    <row r="52" spans="1:4" ht="15" customHeight="1" x14ac:dyDescent="0.35">
      <c r="A52" s="11" t="s">
        <v>461</v>
      </c>
      <c r="B52" s="5"/>
      <c r="C52" s="6" t="s">
        <v>367</v>
      </c>
      <c r="D52" s="12" t="str">
        <f>ep1_denominazione</f>
        <v>Archè Pannelli Srl (Azienda incubata presso Acceleratore del Politecnico di Milano, 2008-2010)</v>
      </c>
    </row>
    <row r="53" spans="1:4" ht="15" customHeight="1" x14ac:dyDescent="0.35">
      <c r="A53" s="11" t="s">
        <v>462</v>
      </c>
      <c r="B53" s="5"/>
      <c r="C53" s="6" t="s">
        <v>368</v>
      </c>
      <c r="D53" s="12" t="str">
        <f>ep2_denominazione</f>
        <v>Tecnos Spa,  Cannon Group SpA</v>
      </c>
    </row>
    <row r="54" spans="1:4" ht="15" customHeight="1" x14ac:dyDescent="0.35">
      <c r="A54" s="11" t="s">
        <v>463</v>
      </c>
      <c r="B54" s="5"/>
      <c r="C54" s="6" t="s">
        <v>369</v>
      </c>
      <c r="D54" s="12" t="str">
        <f>ep3_denominazione</f>
        <v>Texas Instruments Italy SpA</v>
      </c>
    </row>
    <row r="55" spans="1:4" ht="15" customHeight="1" x14ac:dyDescent="0.35">
      <c r="A55" s="11" t="s">
        <v>464</v>
      </c>
      <c r="B55" s="5"/>
      <c r="C55" s="6" t="s">
        <v>370</v>
      </c>
      <c r="D55" s="12" t="str">
        <f>ep4_denominazione</f>
        <v>JRC Euratom Ispra Varese</v>
      </c>
    </row>
    <row r="56" spans="1:4" ht="15" customHeight="1" x14ac:dyDescent="0.35">
      <c r="A56" s="11" t="s">
        <v>465</v>
      </c>
      <c r="B56" s="5"/>
      <c r="C56" s="6" t="s">
        <v>371</v>
      </c>
      <c r="D56" s="12" t="str">
        <f>ep5_denominazione</f>
        <v>T.T.N.SpA</v>
      </c>
    </row>
    <row r="57" spans="1:4" ht="15" customHeight="1" x14ac:dyDescent="0.35">
      <c r="A57" s="11" t="s">
        <v>466</v>
      </c>
      <c r="B57" s="5"/>
      <c r="C57" s="6" t="s">
        <v>372</v>
      </c>
      <c r="D57" s="12" t="str">
        <f>ep6_denominazione</f>
        <v xml:space="preserve">JET JOINT UNDERTAKING </v>
      </c>
    </row>
    <row r="58" spans="1:4" ht="15" customHeight="1" x14ac:dyDescent="0.35">
      <c r="A58" s="11" t="s">
        <v>467</v>
      </c>
      <c r="B58" s="5"/>
      <c r="C58" s="6" t="s">
        <v>373</v>
      </c>
      <c r="D58" s="12">
        <f>ep7_denominazione</f>
        <v>0</v>
      </c>
    </row>
    <row r="59" spans="1:4" ht="15" customHeight="1" x14ac:dyDescent="0.35">
      <c r="A59" s="11" t="s">
        <v>468</v>
      </c>
      <c r="B59" s="5"/>
      <c r="C59" s="6" t="s">
        <v>374</v>
      </c>
      <c r="D59" s="12">
        <f>ep8_denominazione</f>
        <v>0</v>
      </c>
    </row>
    <row r="60" spans="1:4" ht="15" customHeight="1" x14ac:dyDescent="0.35">
      <c r="A60" s="11" t="s">
        <v>469</v>
      </c>
      <c r="B60" s="5"/>
      <c r="C60" s="6" t="s">
        <v>375</v>
      </c>
      <c r="D60" s="12">
        <f>ep9_denominazione</f>
        <v>0</v>
      </c>
    </row>
    <row r="61" spans="1:4" ht="15" customHeight="1" x14ac:dyDescent="0.35">
      <c r="A61" s="11" t="s">
        <v>470</v>
      </c>
      <c r="B61" s="5"/>
      <c r="C61" s="6" t="s">
        <v>211</v>
      </c>
      <c r="D61" s="12">
        <f>ep10_denominazione</f>
        <v>0</v>
      </c>
    </row>
    <row r="62" spans="1:4" ht="15" customHeight="1" x14ac:dyDescent="0.35">
      <c r="A62" s="11"/>
      <c r="B62" s="5"/>
      <c r="C62" s="5"/>
      <c r="D62" s="5"/>
    </row>
    <row r="63" spans="1:4" ht="60" customHeight="1" x14ac:dyDescent="0.35">
      <c r="A63" s="11"/>
      <c r="B63" s="5"/>
      <c r="C63" s="37" t="s">
        <v>483</v>
      </c>
      <c r="D63" s="37"/>
    </row>
    <row r="64" spans="1:4" ht="262.5" customHeight="1" x14ac:dyDescent="0.35">
      <c r="A64" s="16" t="s">
        <v>471</v>
      </c>
      <c r="B64" s="5"/>
      <c r="C64" s="27" t="s">
        <v>430</v>
      </c>
      <c r="D64" s="15" t="s">
        <v>745</v>
      </c>
    </row>
  </sheetData>
  <sheetProtection algorithmName="SHA-512" hashValue="nWstBWbfZNBsyvWRAalHqNQRsyxhFH49G+sgFdRKtGXjAMRyNt+oaKeylHO40G+G0fvgDMdb3pn84ALPfd0azw==" saltValue="t7PTLR4UG5QpDOVRvF896w==" spinCount="100000" sheet="1" objects="1" scenarios="1"/>
  <mergeCells count="7">
    <mergeCell ref="C37:D37"/>
    <mergeCell ref="C49:D49"/>
    <mergeCell ref="C63:D63"/>
    <mergeCell ref="C6:D6"/>
    <mergeCell ref="C9:D9"/>
    <mergeCell ref="C21:D21"/>
    <mergeCell ref="C34:D34"/>
  </mergeCells>
  <printOptions horizontalCentered="1"/>
  <pageMargins left="0.19685039370078741" right="0.19685039370078741" top="0.78740157480314965" bottom="0.78740157480314965" header="0.39370078740157483" footer="0.39370078740157483"/>
  <pageSetup paperSize="9" scale="80" fitToHeight="0" orientation="portrait" verticalDpi="1200" r:id="rId1"/>
  <headerFooter>
    <oddFooter>&amp;C&amp;"Arial,Normale"&amp;8MOTIVAZIONI / PAGINA &amp;P DI &amp;N</oddFooter>
  </headerFooter>
  <rowBreaks count="3" manualBreakCount="3">
    <brk id="23" min="2" max="3" man="1"/>
    <brk id="36" min="2" max="3" man="1"/>
    <brk id="51" min="2" max="3" man="1"/>
  </rowBreaks>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G65"/>
  <sheetViews>
    <sheetView zoomScaleNormal="100" workbookViewId="0">
      <selection activeCell="F17" sqref="F17"/>
    </sheetView>
  </sheetViews>
  <sheetFormatPr defaultColWidth="9.1796875" defaultRowHeight="15" customHeight="1" x14ac:dyDescent="0.35"/>
  <cols>
    <col min="1" max="1" width="39.81640625" style="1" customWidth="1"/>
    <col min="2" max="2" width="80.54296875" style="1" bestFit="1" customWidth="1"/>
    <col min="3" max="3" width="6.26953125" style="1" bestFit="1" customWidth="1"/>
    <col min="4" max="4" width="26" style="1" bestFit="1" customWidth="1"/>
    <col min="5" max="5" width="18.7265625" style="1" bestFit="1" customWidth="1"/>
    <col min="6" max="6" width="40.7265625" style="1" bestFit="1" customWidth="1"/>
    <col min="7" max="7" width="47.54296875" style="1" bestFit="1" customWidth="1"/>
    <col min="8" max="16384" width="9.1796875" style="1"/>
  </cols>
  <sheetData>
    <row r="1" spans="1:7" ht="15" customHeight="1" x14ac:dyDescent="0.35">
      <c r="A1" s="2" t="s">
        <v>476</v>
      </c>
      <c r="B1" s="2" t="s">
        <v>477</v>
      </c>
      <c r="C1" s="2" t="s">
        <v>112</v>
      </c>
      <c r="D1" s="2" t="s">
        <v>125</v>
      </c>
      <c r="E1" s="2" t="s">
        <v>139</v>
      </c>
      <c r="F1" s="2" t="s">
        <v>202</v>
      </c>
      <c r="G1" s="19" t="s">
        <v>292</v>
      </c>
    </row>
    <row r="2" spans="1:7" ht="15" customHeight="1" x14ac:dyDescent="0.35">
      <c r="A2" s="1" t="s">
        <v>51</v>
      </c>
      <c r="B2" s="1" t="s">
        <v>0</v>
      </c>
      <c r="C2" s="1" t="s">
        <v>114</v>
      </c>
      <c r="D2" s="1" t="s">
        <v>319</v>
      </c>
      <c r="E2" s="1" t="s">
        <v>140</v>
      </c>
      <c r="F2" s="1" t="s">
        <v>199</v>
      </c>
      <c r="G2" s="20" t="s">
        <v>326</v>
      </c>
    </row>
    <row r="3" spans="1:7" ht="15" customHeight="1" x14ac:dyDescent="0.35">
      <c r="A3" s="1" t="s">
        <v>5</v>
      </c>
      <c r="B3" s="1" t="s">
        <v>1</v>
      </c>
      <c r="C3" s="1" t="s">
        <v>113</v>
      </c>
      <c r="D3" s="1" t="s">
        <v>320</v>
      </c>
      <c r="E3" s="1" t="s">
        <v>141</v>
      </c>
      <c r="F3" s="1" t="s">
        <v>200</v>
      </c>
      <c r="G3" s="20" t="s">
        <v>325</v>
      </c>
    </row>
    <row r="4" spans="1:7" ht="15" customHeight="1" x14ac:dyDescent="0.35">
      <c r="A4" s="1" t="s">
        <v>53</v>
      </c>
      <c r="B4" s="1" t="s">
        <v>52</v>
      </c>
      <c r="D4" s="1" t="s">
        <v>321</v>
      </c>
      <c r="F4" s="1" t="s">
        <v>201</v>
      </c>
      <c r="G4" s="20" t="s">
        <v>323</v>
      </c>
    </row>
    <row r="5" spans="1:7" ht="15" customHeight="1" x14ac:dyDescent="0.35">
      <c r="A5" s="1" t="s">
        <v>54</v>
      </c>
      <c r="B5" s="1" t="s">
        <v>2</v>
      </c>
      <c r="D5" s="1" t="s">
        <v>322</v>
      </c>
      <c r="F5" s="1" t="s">
        <v>206</v>
      </c>
      <c r="G5" s="20" t="s">
        <v>324</v>
      </c>
    </row>
    <row r="6" spans="1:7" ht="15" customHeight="1" x14ac:dyDescent="0.35">
      <c r="A6" s="1" t="s">
        <v>55</v>
      </c>
      <c r="B6" s="1" t="s">
        <v>3</v>
      </c>
      <c r="F6" s="1" t="s">
        <v>205</v>
      </c>
    </row>
    <row r="7" spans="1:7" ht="15" customHeight="1" x14ac:dyDescent="0.35">
      <c r="A7" s="1" t="s">
        <v>56</v>
      </c>
      <c r="B7" s="1" t="s">
        <v>4</v>
      </c>
      <c r="D7" s="2" t="s">
        <v>388</v>
      </c>
      <c r="F7" s="1" t="s">
        <v>204</v>
      </c>
      <c r="G7" s="19" t="s">
        <v>303</v>
      </c>
    </row>
    <row r="8" spans="1:7" ht="15" customHeight="1" x14ac:dyDescent="0.35">
      <c r="A8" s="1" t="s">
        <v>57</v>
      </c>
      <c r="B8" s="1" t="s">
        <v>6</v>
      </c>
      <c r="D8" s="1" t="s">
        <v>392</v>
      </c>
      <c r="F8" s="1" t="s">
        <v>203</v>
      </c>
      <c r="G8" s="20" t="s">
        <v>304</v>
      </c>
    </row>
    <row r="9" spans="1:7" ht="15" customHeight="1" x14ac:dyDescent="0.35">
      <c r="A9" s="1" t="s">
        <v>58</v>
      </c>
      <c r="B9" s="1" t="s">
        <v>7</v>
      </c>
      <c r="D9" s="1" t="s">
        <v>393</v>
      </c>
      <c r="G9" s="20" t="s">
        <v>305</v>
      </c>
    </row>
    <row r="10" spans="1:7" ht="15" customHeight="1" x14ac:dyDescent="0.35">
      <c r="A10" s="1" t="s">
        <v>59</v>
      </c>
      <c r="B10" s="1" t="s">
        <v>8</v>
      </c>
      <c r="D10" s="1" t="s">
        <v>394</v>
      </c>
      <c r="F10" s="2" t="s">
        <v>347</v>
      </c>
      <c r="G10" s="20" t="s">
        <v>306</v>
      </c>
    </row>
    <row r="11" spans="1:7" ht="15" customHeight="1" x14ac:dyDescent="0.35">
      <c r="A11" s="1" t="s">
        <v>669</v>
      </c>
      <c r="B11" s="1" t="s">
        <v>652</v>
      </c>
      <c r="F11" s="1" t="s">
        <v>349</v>
      </c>
      <c r="G11" s="20" t="s">
        <v>307</v>
      </c>
    </row>
    <row r="12" spans="1:7" ht="15" customHeight="1" x14ac:dyDescent="0.35">
      <c r="A12" s="1" t="s">
        <v>657</v>
      </c>
      <c r="B12" s="1" t="s">
        <v>9</v>
      </c>
      <c r="D12" s="2" t="s">
        <v>485</v>
      </c>
      <c r="F12" s="1" t="s">
        <v>350</v>
      </c>
      <c r="G12" s="20" t="s">
        <v>308</v>
      </c>
    </row>
    <row r="13" spans="1:7" ht="15" customHeight="1" x14ac:dyDescent="0.35">
      <c r="B13" s="1" t="s">
        <v>10</v>
      </c>
      <c r="D13" s="1" t="s">
        <v>486</v>
      </c>
      <c r="F13" s="1" t="s">
        <v>351</v>
      </c>
    </row>
    <row r="14" spans="1:7" ht="15" customHeight="1" x14ac:dyDescent="0.35">
      <c r="B14" s="1" t="s">
        <v>11</v>
      </c>
      <c r="D14" s="1" t="s">
        <v>487</v>
      </c>
      <c r="F14" s="1" t="s">
        <v>352</v>
      </c>
      <c r="G14" s="19" t="s">
        <v>293</v>
      </c>
    </row>
    <row r="15" spans="1:7" ht="15" customHeight="1" x14ac:dyDescent="0.35">
      <c r="B15" s="1" t="s">
        <v>12</v>
      </c>
      <c r="G15" s="20" t="s">
        <v>294</v>
      </c>
    </row>
    <row r="16" spans="1:7" ht="15" customHeight="1" x14ac:dyDescent="0.35">
      <c r="B16" s="1" t="s">
        <v>13</v>
      </c>
      <c r="D16" s="2" t="s">
        <v>489</v>
      </c>
      <c r="F16" s="2" t="s">
        <v>389</v>
      </c>
      <c r="G16" s="20" t="s">
        <v>295</v>
      </c>
    </row>
    <row r="17" spans="2:7" ht="15" customHeight="1" x14ac:dyDescent="0.35">
      <c r="B17" s="1" t="s">
        <v>14</v>
      </c>
      <c r="D17" s="1" t="s">
        <v>353</v>
      </c>
      <c r="F17" s="1" t="s">
        <v>395</v>
      </c>
      <c r="G17" s="20" t="s">
        <v>296</v>
      </c>
    </row>
    <row r="18" spans="2:7" ht="15" customHeight="1" x14ac:dyDescent="0.35">
      <c r="B18" s="1" t="s">
        <v>15</v>
      </c>
      <c r="D18" s="1" t="s">
        <v>354</v>
      </c>
      <c r="F18" s="1" t="s">
        <v>676</v>
      </c>
      <c r="G18" s="20" t="s">
        <v>297</v>
      </c>
    </row>
    <row r="19" spans="2:7" ht="15" customHeight="1" x14ac:dyDescent="0.35">
      <c r="B19" s="1" t="s">
        <v>653</v>
      </c>
      <c r="D19" s="1" t="s">
        <v>490</v>
      </c>
    </row>
    <row r="20" spans="2:7" ht="15" customHeight="1" x14ac:dyDescent="0.35">
      <c r="B20" s="1" t="s">
        <v>654</v>
      </c>
      <c r="F20" s="2" t="s">
        <v>396</v>
      </c>
      <c r="G20" s="2" t="s">
        <v>298</v>
      </c>
    </row>
    <row r="21" spans="2:7" ht="15" customHeight="1" x14ac:dyDescent="0.35">
      <c r="B21" s="1" t="s">
        <v>655</v>
      </c>
      <c r="F21" s="1" t="s">
        <v>397</v>
      </c>
      <c r="G21" s="1" t="s">
        <v>299</v>
      </c>
    </row>
    <row r="22" spans="2:7" ht="15" customHeight="1" x14ac:dyDescent="0.35">
      <c r="B22" s="1" t="s">
        <v>16</v>
      </c>
      <c r="F22" s="1" t="s">
        <v>398</v>
      </c>
      <c r="G22" s="1" t="s">
        <v>300</v>
      </c>
    </row>
    <row r="23" spans="2:7" ht="15" customHeight="1" x14ac:dyDescent="0.35">
      <c r="B23" s="1" t="s">
        <v>17</v>
      </c>
      <c r="F23" s="1" t="s">
        <v>399</v>
      </c>
      <c r="G23" s="1" t="s">
        <v>301</v>
      </c>
    </row>
    <row r="24" spans="2:7" ht="15" customHeight="1" x14ac:dyDescent="0.35">
      <c r="B24" s="1" t="s">
        <v>18</v>
      </c>
      <c r="F24" s="1" t="s">
        <v>400</v>
      </c>
      <c r="G24" s="1" t="s">
        <v>302</v>
      </c>
    </row>
    <row r="25" spans="2:7" ht="15" customHeight="1" x14ac:dyDescent="0.35">
      <c r="B25" s="1" t="s">
        <v>19</v>
      </c>
      <c r="F25" s="1" t="s">
        <v>401</v>
      </c>
      <c r="G25" s="1" t="s">
        <v>309</v>
      </c>
    </row>
    <row r="26" spans="2:7" ht="15" customHeight="1" x14ac:dyDescent="0.35">
      <c r="B26" s="1" t="s">
        <v>656</v>
      </c>
      <c r="G26" s="1" t="s">
        <v>310</v>
      </c>
    </row>
    <row r="27" spans="2:7" ht="15" customHeight="1" x14ac:dyDescent="0.35">
      <c r="B27" s="1" t="s">
        <v>20</v>
      </c>
    </row>
    <row r="28" spans="2:7" ht="15" customHeight="1" x14ac:dyDescent="0.35">
      <c r="B28" s="1" t="s">
        <v>21</v>
      </c>
      <c r="G28" s="19" t="s">
        <v>311</v>
      </c>
    </row>
    <row r="29" spans="2:7" ht="15" customHeight="1" x14ac:dyDescent="0.35">
      <c r="B29" s="1" t="s">
        <v>22</v>
      </c>
      <c r="G29" s="20" t="s">
        <v>312</v>
      </c>
    </row>
    <row r="30" spans="2:7" ht="15" customHeight="1" x14ac:dyDescent="0.35">
      <c r="B30" s="1" t="s">
        <v>23</v>
      </c>
      <c r="G30" s="20" t="s">
        <v>313</v>
      </c>
    </row>
    <row r="31" spans="2:7" ht="15" customHeight="1" x14ac:dyDescent="0.35">
      <c r="B31" s="1" t="s">
        <v>24</v>
      </c>
      <c r="G31" s="20" t="s">
        <v>314</v>
      </c>
    </row>
    <row r="32" spans="2:7" ht="15" customHeight="1" x14ac:dyDescent="0.35">
      <c r="B32" s="1" t="s">
        <v>25</v>
      </c>
      <c r="G32" s="20" t="s">
        <v>315</v>
      </c>
    </row>
    <row r="33" spans="2:7" ht="15" customHeight="1" x14ac:dyDescent="0.35">
      <c r="B33" s="1" t="s">
        <v>26</v>
      </c>
      <c r="G33" s="20" t="s">
        <v>316</v>
      </c>
    </row>
    <row r="34" spans="2:7" ht="15" customHeight="1" x14ac:dyDescent="0.35">
      <c r="B34" s="1" t="s">
        <v>27</v>
      </c>
      <c r="G34" s="20" t="s">
        <v>317</v>
      </c>
    </row>
    <row r="35" spans="2:7" ht="15" customHeight="1" x14ac:dyDescent="0.35">
      <c r="B35" s="1" t="s">
        <v>28</v>
      </c>
      <c r="G35" s="20" t="s">
        <v>318</v>
      </c>
    </row>
    <row r="36" spans="2:7" ht="15" customHeight="1" x14ac:dyDescent="0.35">
      <c r="B36" s="1" t="s">
        <v>29</v>
      </c>
    </row>
    <row r="37" spans="2:7" ht="15" customHeight="1" x14ac:dyDescent="0.35">
      <c r="B37" s="1" t="s">
        <v>30</v>
      </c>
    </row>
    <row r="38" spans="2:7" ht="15" customHeight="1" x14ac:dyDescent="0.35">
      <c r="B38" s="1" t="s">
        <v>31</v>
      </c>
    </row>
    <row r="39" spans="2:7" ht="15" customHeight="1" x14ac:dyDescent="0.35">
      <c r="B39" s="1" t="s">
        <v>32</v>
      </c>
    </row>
    <row r="40" spans="2:7" ht="15" customHeight="1" x14ac:dyDescent="0.35">
      <c r="B40" s="1" t="s">
        <v>33</v>
      </c>
    </row>
    <row r="41" spans="2:7" ht="15" customHeight="1" x14ac:dyDescent="0.35">
      <c r="B41" s="1" t="s">
        <v>34</v>
      </c>
    </row>
    <row r="42" spans="2:7" ht="15" customHeight="1" x14ac:dyDescent="0.35">
      <c r="B42" s="1" t="s">
        <v>35</v>
      </c>
    </row>
    <row r="43" spans="2:7" ht="15" customHeight="1" x14ac:dyDescent="0.35">
      <c r="B43" s="1" t="s">
        <v>36</v>
      </c>
    </row>
    <row r="44" spans="2:7" ht="15" customHeight="1" x14ac:dyDescent="0.35">
      <c r="B44" s="1" t="s">
        <v>37</v>
      </c>
    </row>
    <row r="45" spans="2:7" ht="15" customHeight="1" x14ac:dyDescent="0.35">
      <c r="B45" s="1" t="s">
        <v>38</v>
      </c>
    </row>
    <row r="46" spans="2:7" ht="15" customHeight="1" x14ac:dyDescent="0.35">
      <c r="B46" s="1" t="s">
        <v>39</v>
      </c>
    </row>
    <row r="47" spans="2:7" ht="15" customHeight="1" x14ac:dyDescent="0.35">
      <c r="B47" s="1" t="s">
        <v>40</v>
      </c>
    </row>
    <row r="48" spans="2:7" ht="15" customHeight="1" x14ac:dyDescent="0.35">
      <c r="B48" s="1" t="s">
        <v>41</v>
      </c>
    </row>
    <row r="49" spans="2:2" ht="15" customHeight="1" x14ac:dyDescent="0.35">
      <c r="B49" s="1" t="s">
        <v>42</v>
      </c>
    </row>
    <row r="50" spans="2:2" ht="15" customHeight="1" x14ac:dyDescent="0.35">
      <c r="B50" s="24" t="s">
        <v>43</v>
      </c>
    </row>
    <row r="51" spans="2:2" ht="15" customHeight="1" x14ac:dyDescent="0.35">
      <c r="B51" s="24" t="s">
        <v>44</v>
      </c>
    </row>
    <row r="52" spans="2:2" ht="15" customHeight="1" x14ac:dyDescent="0.35">
      <c r="B52" s="24" t="s">
        <v>45</v>
      </c>
    </row>
    <row r="53" spans="2:2" ht="15" customHeight="1" x14ac:dyDescent="0.35">
      <c r="B53" s="24" t="s">
        <v>46</v>
      </c>
    </row>
    <row r="54" spans="2:2" ht="15" customHeight="1" x14ac:dyDescent="0.35">
      <c r="B54" s="24" t="s">
        <v>47</v>
      </c>
    </row>
    <row r="55" spans="2:2" ht="15" customHeight="1" x14ac:dyDescent="0.35">
      <c r="B55" s="24" t="s">
        <v>48</v>
      </c>
    </row>
    <row r="56" spans="2:2" ht="15" customHeight="1" x14ac:dyDescent="0.35">
      <c r="B56" s="24" t="s">
        <v>49</v>
      </c>
    </row>
    <row r="57" spans="2:2" ht="15" customHeight="1" x14ac:dyDescent="0.35">
      <c r="B57" s="24" t="s">
        <v>50</v>
      </c>
    </row>
    <row r="58" spans="2:2" ht="15" customHeight="1" x14ac:dyDescent="0.35">
      <c r="B58" s="24" t="s">
        <v>666</v>
      </c>
    </row>
    <row r="59" spans="2:2" ht="15" customHeight="1" x14ac:dyDescent="0.35">
      <c r="B59" s="24" t="s">
        <v>667</v>
      </c>
    </row>
    <row r="60" spans="2:2" ht="15" customHeight="1" x14ac:dyDescent="0.35">
      <c r="B60" s="24" t="s">
        <v>668</v>
      </c>
    </row>
    <row r="61" spans="2:2" ht="15" customHeight="1" x14ac:dyDescent="0.35">
      <c r="B61" s="24" t="s">
        <v>662</v>
      </c>
    </row>
    <row r="62" spans="2:2" ht="15" customHeight="1" x14ac:dyDescent="0.35">
      <c r="B62" s="24" t="s">
        <v>659</v>
      </c>
    </row>
    <row r="63" spans="2:2" ht="15" customHeight="1" x14ac:dyDescent="0.35">
      <c r="B63" s="24" t="s">
        <v>664</v>
      </c>
    </row>
    <row r="64" spans="2:2" ht="15" customHeight="1" x14ac:dyDescent="0.35">
      <c r="B64" s="24" t="s">
        <v>663</v>
      </c>
    </row>
    <row r="65" spans="2:2" ht="15" customHeight="1" x14ac:dyDescent="0.35">
      <c r="B65" s="24" t="s">
        <v>665</v>
      </c>
    </row>
  </sheetData>
  <sortState ref="B288:B298">
    <sortCondition ref="B288"/>
  </sortState>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sheetPr>
  <dimension ref="A1:GX2"/>
  <sheetViews>
    <sheetView workbookViewId="0">
      <selection activeCell="A2" sqref="A2"/>
    </sheetView>
  </sheetViews>
  <sheetFormatPr defaultColWidth="9.1796875" defaultRowHeight="15" customHeight="1" x14ac:dyDescent="0.35"/>
  <cols>
    <col min="1" max="1" width="6.26953125" style="24" bestFit="1" customWidth="1"/>
    <col min="2" max="2" width="9.7265625" style="24" bestFit="1" customWidth="1"/>
    <col min="3" max="3" width="6.26953125" style="24" bestFit="1" customWidth="1"/>
    <col min="4" max="4" width="15.1796875" style="24" bestFit="1" customWidth="1"/>
    <col min="5" max="5" width="18.1796875" style="24" bestFit="1" customWidth="1"/>
    <col min="6" max="6" width="19.1796875" style="24" bestFit="1" customWidth="1"/>
    <col min="7" max="7" width="14.54296875" style="24" bestFit="1" customWidth="1"/>
    <col min="8" max="8" width="20.81640625" style="24" bestFit="1" customWidth="1"/>
    <col min="9" max="9" width="16.7265625" style="24" bestFit="1" customWidth="1"/>
    <col min="10" max="10" width="20.54296875" style="24" bestFit="1" customWidth="1"/>
    <col min="11" max="11" width="21.7265625" style="24" bestFit="1" customWidth="1"/>
    <col min="12" max="12" width="20.453125" style="24" bestFit="1" customWidth="1"/>
    <col min="13" max="13" width="16.26953125" style="24" bestFit="1" customWidth="1"/>
    <col min="14" max="14" width="20.1796875" style="24" bestFit="1" customWidth="1"/>
    <col min="15" max="15" width="21.1796875" style="24" bestFit="1" customWidth="1"/>
    <col min="16" max="16" width="23.7265625" style="24" bestFit="1" customWidth="1"/>
    <col min="17" max="17" width="10.7265625" style="24" bestFit="1" customWidth="1"/>
    <col min="18" max="18" width="21.7265625" style="24" bestFit="1" customWidth="1"/>
    <col min="19" max="19" width="9" style="24" bestFit="1" customWidth="1"/>
    <col min="20" max="20" width="9.26953125" style="24" bestFit="1" customWidth="1"/>
    <col min="21" max="21" width="4.453125" style="24" bestFit="1" customWidth="1"/>
    <col min="22" max="22" width="6.7265625" style="24" bestFit="1" customWidth="1"/>
    <col min="23" max="23" width="4.7265625" style="24" bestFit="1" customWidth="1"/>
    <col min="24" max="24" width="13.81640625" style="24" bestFit="1" customWidth="1"/>
    <col min="25" max="25" width="23" style="24" bestFit="1" customWidth="1"/>
    <col min="26" max="26" width="12.26953125" style="24" bestFit="1" customWidth="1"/>
    <col min="27" max="27" width="23" style="24" bestFit="1" customWidth="1"/>
    <col min="28" max="28" width="12.26953125" style="24" bestFit="1" customWidth="1"/>
    <col min="29" max="29" width="23" style="24" bestFit="1" customWidth="1"/>
    <col min="30" max="30" width="12.26953125" style="24" bestFit="1" customWidth="1"/>
    <col min="31" max="31" width="27.1796875" style="24" bestFit="1" customWidth="1"/>
    <col min="32" max="32" width="26.26953125" style="24" bestFit="1" customWidth="1"/>
    <col min="33" max="33" width="27.1796875" style="24" bestFit="1" customWidth="1"/>
    <col min="34" max="34" width="24.54296875" style="24" bestFit="1" customWidth="1"/>
    <col min="35" max="35" width="28" style="24" bestFit="1" customWidth="1"/>
    <col min="36" max="36" width="26.26953125" style="24" bestFit="1" customWidth="1"/>
    <col min="37" max="37" width="27.1796875" style="24" bestFit="1" customWidth="1"/>
    <col min="38" max="38" width="24.54296875" style="24" bestFit="1" customWidth="1"/>
    <col min="39" max="39" width="18.1796875" style="24" bestFit="1" customWidth="1"/>
    <col min="40" max="40" width="16.26953125" style="24" bestFit="1" customWidth="1"/>
    <col min="41" max="41" width="21.453125" style="24" bestFit="1" customWidth="1"/>
    <col min="42" max="42" width="13.54296875" style="24" bestFit="1" customWidth="1"/>
    <col min="43" max="43" width="21.81640625" style="24" bestFit="1" customWidth="1"/>
    <col min="44" max="44" width="22.453125" style="24" bestFit="1" customWidth="1"/>
    <col min="45" max="45" width="32.7265625" style="24" bestFit="1" customWidth="1"/>
    <col min="46" max="46" width="23" style="24" bestFit="1" customWidth="1"/>
    <col min="47" max="47" width="15.1796875" style="24" bestFit="1" customWidth="1"/>
    <col min="48" max="48" width="23.453125" style="24" bestFit="1" customWidth="1"/>
    <col min="49" max="49" width="18.1796875" style="24" bestFit="1" customWidth="1"/>
    <col min="50" max="50" width="16.26953125" style="24" bestFit="1" customWidth="1"/>
    <col min="51" max="51" width="21.453125" style="24" bestFit="1" customWidth="1"/>
    <col min="52" max="52" width="13.54296875" style="24" bestFit="1" customWidth="1"/>
    <col min="53" max="53" width="21.81640625" style="24" bestFit="1" customWidth="1"/>
    <col min="54" max="54" width="22.453125" style="24" bestFit="1" customWidth="1"/>
    <col min="55" max="55" width="32.7265625" style="24" bestFit="1" customWidth="1"/>
    <col min="56" max="56" width="23" style="24" bestFit="1" customWidth="1"/>
    <col min="57" max="57" width="15.1796875" style="24" bestFit="1" customWidth="1"/>
    <col min="58" max="58" width="23.453125" style="24" bestFit="1" customWidth="1"/>
    <col min="59" max="59" width="17.453125" style="24" bestFit="1" customWidth="1"/>
    <col min="60" max="60" width="20.453125" style="24" bestFit="1" customWidth="1"/>
    <col min="61" max="61" width="12.54296875" style="24" bestFit="1" customWidth="1"/>
    <col min="62" max="62" width="20.81640625" style="24" bestFit="1" customWidth="1"/>
    <col min="63" max="63" width="21.54296875" style="24" bestFit="1" customWidth="1"/>
    <col min="64" max="64" width="15.26953125" style="24" bestFit="1" customWidth="1"/>
    <col min="65" max="65" width="20.7265625" style="24" bestFit="1" customWidth="1"/>
    <col min="66" max="66" width="12.81640625" style="24" bestFit="1" customWidth="1"/>
    <col min="67" max="67" width="21.1796875" style="24" bestFit="1" customWidth="1"/>
    <col min="68" max="68" width="21.81640625" style="24" bestFit="1" customWidth="1"/>
    <col min="69" max="69" width="30.7265625" style="24" bestFit="1" customWidth="1"/>
    <col min="70" max="70" width="29" style="24" bestFit="1" customWidth="1"/>
    <col min="71" max="71" width="39.81640625" style="24" bestFit="1" customWidth="1"/>
    <col min="72" max="72" width="34.453125" style="24" bestFit="1" customWidth="1"/>
    <col min="73" max="73" width="35.453125" style="24" bestFit="1" customWidth="1"/>
    <col min="74" max="74" width="23.453125" style="24" bestFit="1" customWidth="1"/>
    <col min="75" max="75" width="22.1796875" style="24" bestFit="1" customWidth="1"/>
    <col min="76" max="76" width="22" style="24" bestFit="1" customWidth="1"/>
    <col min="77" max="77" width="16.26953125" style="24" bestFit="1" customWidth="1"/>
    <col min="78" max="78" width="35.26953125" style="24" bestFit="1" customWidth="1"/>
    <col min="79" max="79" width="28.7265625" style="24" bestFit="1" customWidth="1"/>
    <col min="80" max="80" width="30.7265625" style="24" bestFit="1" customWidth="1"/>
    <col min="81" max="81" width="29" style="24" bestFit="1" customWidth="1"/>
    <col min="82" max="82" width="39.81640625" style="24" bestFit="1" customWidth="1"/>
    <col min="83" max="83" width="34.453125" style="24" bestFit="1" customWidth="1"/>
    <col min="84" max="84" width="35.453125" style="24" bestFit="1" customWidth="1"/>
    <col min="85" max="85" width="23.453125" style="24" bestFit="1" customWidth="1"/>
    <col min="86" max="86" width="22.1796875" style="24" bestFit="1" customWidth="1"/>
    <col min="87" max="87" width="22" style="24" bestFit="1" customWidth="1"/>
    <col min="88" max="88" width="16.26953125" style="24" bestFit="1" customWidth="1"/>
    <col min="89" max="89" width="35.26953125" style="24" bestFit="1" customWidth="1"/>
    <col min="90" max="90" width="28.7265625" style="24" bestFit="1" customWidth="1"/>
    <col min="91" max="91" width="30.7265625" style="24" bestFit="1" customWidth="1"/>
    <col min="92" max="92" width="29" style="24" bestFit="1" customWidth="1"/>
    <col min="93" max="93" width="39.81640625" style="24" bestFit="1" customWidth="1"/>
    <col min="94" max="94" width="34.453125" style="24" bestFit="1" customWidth="1"/>
    <col min="95" max="95" width="35.453125" style="24" bestFit="1" customWidth="1"/>
    <col min="96" max="96" width="23.453125" style="24" bestFit="1" customWidth="1"/>
    <col min="97" max="97" width="22.1796875" style="24" bestFit="1" customWidth="1"/>
    <col min="98" max="98" width="22" style="24" bestFit="1" customWidth="1"/>
    <col min="99" max="99" width="16.26953125" style="24" bestFit="1" customWidth="1"/>
    <col min="100" max="100" width="35.26953125" style="24" bestFit="1" customWidth="1"/>
    <col min="101" max="101" width="28.7265625" style="24" bestFit="1" customWidth="1"/>
    <col min="102" max="102" width="30.7265625" style="24" bestFit="1" customWidth="1"/>
    <col min="103" max="103" width="29" style="24" bestFit="1" customWidth="1"/>
    <col min="104" max="104" width="39.81640625" style="24" bestFit="1" customWidth="1"/>
    <col min="105" max="105" width="34.453125" style="24" bestFit="1" customWidth="1"/>
    <col min="106" max="106" width="35.453125" style="24" bestFit="1" customWidth="1"/>
    <col min="107" max="107" width="23.453125" style="24" bestFit="1" customWidth="1"/>
    <col min="108" max="108" width="22.1796875" style="24" bestFit="1" customWidth="1"/>
    <col min="109" max="109" width="22" style="24" bestFit="1" customWidth="1"/>
    <col min="110" max="110" width="16.26953125" style="24" bestFit="1" customWidth="1"/>
    <col min="111" max="111" width="35.26953125" style="24" bestFit="1" customWidth="1"/>
    <col min="112" max="112" width="28.7265625" style="24" bestFit="1" customWidth="1"/>
    <col min="113" max="113" width="30.7265625" style="24" bestFit="1" customWidth="1"/>
    <col min="114" max="114" width="29" style="24" bestFit="1" customWidth="1"/>
    <col min="115" max="115" width="39.81640625" style="24" bestFit="1" customWidth="1"/>
    <col min="116" max="116" width="34.453125" style="24" bestFit="1" customWidth="1"/>
    <col min="117" max="117" width="35.453125" style="24" bestFit="1" customWidth="1"/>
    <col min="118" max="118" width="23.453125" style="24" bestFit="1" customWidth="1"/>
    <col min="119" max="119" width="22.1796875" style="24" bestFit="1" customWidth="1"/>
    <col min="120" max="120" width="22" style="24" bestFit="1" customWidth="1"/>
    <col min="121" max="121" width="16.26953125" style="24" bestFit="1" customWidth="1"/>
    <col min="122" max="122" width="35.26953125" style="24" bestFit="1" customWidth="1"/>
    <col min="123" max="123" width="28.7265625" style="24" bestFit="1" customWidth="1"/>
    <col min="124" max="124" width="30.7265625" style="24" bestFit="1" customWidth="1"/>
    <col min="125" max="125" width="29" style="24" bestFit="1" customWidth="1"/>
    <col min="126" max="126" width="39.81640625" style="24" bestFit="1" customWidth="1"/>
    <col min="127" max="127" width="34.453125" style="24" bestFit="1" customWidth="1"/>
    <col min="128" max="128" width="35.453125" style="24" bestFit="1" customWidth="1"/>
    <col min="129" max="129" width="23.453125" style="24" bestFit="1" customWidth="1"/>
    <col min="130" max="130" width="22.1796875" style="24" bestFit="1" customWidth="1"/>
    <col min="131" max="131" width="22" style="24" bestFit="1" customWidth="1"/>
    <col min="132" max="132" width="16.26953125" style="24" bestFit="1" customWidth="1"/>
    <col min="133" max="133" width="35.26953125" style="24" bestFit="1" customWidth="1"/>
    <col min="134" max="134" width="28.7265625" style="24" bestFit="1" customWidth="1"/>
    <col min="135" max="135" width="30.7265625" style="24" bestFit="1" customWidth="1"/>
    <col min="136" max="136" width="29" style="24" bestFit="1" customWidth="1"/>
    <col min="137" max="137" width="39.81640625" style="24" bestFit="1" customWidth="1"/>
    <col min="138" max="138" width="34.453125" style="24" bestFit="1" customWidth="1"/>
    <col min="139" max="139" width="35.453125" style="24" bestFit="1" customWidth="1"/>
    <col min="140" max="140" width="23.453125" style="24" bestFit="1" customWidth="1"/>
    <col min="141" max="141" width="22.1796875" style="24" bestFit="1" customWidth="1"/>
    <col min="142" max="142" width="22" style="24" bestFit="1" customWidth="1"/>
    <col min="143" max="143" width="16.26953125" style="24" bestFit="1" customWidth="1"/>
    <col min="144" max="144" width="35.26953125" style="24" bestFit="1" customWidth="1"/>
    <col min="145" max="145" width="28.7265625" style="24" bestFit="1" customWidth="1"/>
    <col min="146" max="146" width="30.7265625" style="24" bestFit="1" customWidth="1"/>
    <col min="147" max="147" width="29" style="24" bestFit="1" customWidth="1"/>
    <col min="148" max="148" width="39.81640625" style="24" bestFit="1" customWidth="1"/>
    <col min="149" max="149" width="34.453125" style="24" bestFit="1" customWidth="1"/>
    <col min="150" max="150" width="35.453125" style="24" bestFit="1" customWidth="1"/>
    <col min="151" max="151" width="23.453125" style="24" bestFit="1" customWidth="1"/>
    <col min="152" max="152" width="22.1796875" style="24" bestFit="1" customWidth="1"/>
    <col min="153" max="153" width="22" style="24" bestFit="1" customWidth="1"/>
    <col min="154" max="154" width="16.26953125" style="24" bestFit="1" customWidth="1"/>
    <col min="155" max="155" width="35.26953125" style="24" bestFit="1" customWidth="1"/>
    <col min="156" max="156" width="28.7265625" style="24" bestFit="1" customWidth="1"/>
    <col min="157" max="157" width="30.7265625" style="24" bestFit="1" customWidth="1"/>
    <col min="158" max="158" width="29" style="24" bestFit="1" customWidth="1"/>
    <col min="159" max="159" width="39.81640625" style="24" bestFit="1" customWidth="1"/>
    <col min="160" max="160" width="34.453125" style="24" bestFit="1" customWidth="1"/>
    <col min="161" max="161" width="35.453125" style="24" bestFit="1" customWidth="1"/>
    <col min="162" max="162" width="23.453125" style="24" bestFit="1" customWidth="1"/>
    <col min="163" max="163" width="22.1796875" style="24" bestFit="1" customWidth="1"/>
    <col min="164" max="164" width="22" style="24" bestFit="1" customWidth="1"/>
    <col min="165" max="165" width="16.26953125" style="24" bestFit="1" customWidth="1"/>
    <col min="166" max="166" width="35.26953125" style="24" bestFit="1" customWidth="1"/>
    <col min="167" max="167" width="28.7265625" style="24" bestFit="1" customWidth="1"/>
    <col min="168" max="168" width="31.7265625" style="24" bestFit="1" customWidth="1"/>
    <col min="169" max="169" width="30.1796875" style="24" bestFit="1" customWidth="1"/>
    <col min="170" max="170" width="40.81640625" style="24" bestFit="1" customWidth="1"/>
    <col min="171" max="171" width="35.453125" style="24" bestFit="1" customWidth="1"/>
    <col min="172" max="172" width="36.453125" style="24" bestFit="1" customWidth="1"/>
    <col min="173" max="173" width="24.453125" style="24" bestFit="1" customWidth="1"/>
    <col min="174" max="174" width="23.1796875" style="24" bestFit="1" customWidth="1"/>
    <col min="175" max="175" width="23" style="24" bestFit="1" customWidth="1"/>
    <col min="176" max="176" width="17.453125" style="24" bestFit="1" customWidth="1"/>
    <col min="177" max="177" width="36.26953125" style="24" bestFit="1" customWidth="1"/>
    <col min="178" max="178" width="29.81640625" style="24" bestFit="1" customWidth="1"/>
    <col min="179" max="179" width="20.54296875" style="24" bestFit="1" customWidth="1"/>
    <col min="180" max="180" width="12.7265625" style="24" bestFit="1" customWidth="1"/>
    <col min="181" max="181" width="14.81640625" style="24" bestFit="1" customWidth="1"/>
    <col min="182" max="182" width="21.1796875" style="24" bestFit="1" customWidth="1"/>
    <col min="183" max="183" width="38.26953125" style="24" bestFit="1" customWidth="1"/>
    <col min="184" max="184" width="11" style="24" bestFit="1" customWidth="1"/>
    <col min="185" max="185" width="31.26953125" style="24" bestFit="1" customWidth="1"/>
    <col min="186" max="186" width="44" style="24" bestFit="1" customWidth="1"/>
    <col min="187" max="187" width="20.54296875" style="24" bestFit="1" customWidth="1"/>
    <col min="188" max="188" width="12.7265625" style="24" bestFit="1" customWidth="1"/>
    <col min="189" max="189" width="14.81640625" style="24" bestFit="1" customWidth="1"/>
    <col min="190" max="190" width="21.1796875" style="24" bestFit="1" customWidth="1"/>
    <col min="191" max="191" width="38.26953125" style="24" bestFit="1" customWidth="1"/>
    <col min="192" max="192" width="11" style="24" bestFit="1" customWidth="1"/>
    <col min="193" max="193" width="31.26953125" style="24" bestFit="1" customWidth="1"/>
    <col min="194" max="194" width="44" style="24" bestFit="1" customWidth="1"/>
    <col min="195" max="195" width="20.54296875" style="24" bestFit="1" customWidth="1"/>
    <col min="196" max="196" width="12.7265625" style="24" bestFit="1" customWidth="1"/>
    <col min="197" max="197" width="14.81640625" style="24" bestFit="1" customWidth="1"/>
    <col min="198" max="198" width="21.1796875" style="24" bestFit="1" customWidth="1"/>
    <col min="199" max="199" width="38.26953125" style="24" bestFit="1" customWidth="1"/>
    <col min="200" max="200" width="11" style="24" bestFit="1" customWidth="1"/>
    <col min="201" max="201" width="31.26953125" style="24" bestFit="1" customWidth="1"/>
    <col min="202" max="202" width="44" style="24" bestFit="1" customWidth="1"/>
    <col min="203" max="203" width="33.54296875" style="24" bestFit="1" customWidth="1"/>
    <col min="204" max="204" width="40.7265625" style="24" bestFit="1" customWidth="1"/>
    <col min="205" max="205" width="33.54296875" style="24" bestFit="1" customWidth="1"/>
    <col min="206" max="206" width="40.7265625" style="24" bestFit="1" customWidth="1"/>
    <col min="207" max="16384" width="9.1796875" style="24"/>
  </cols>
  <sheetData>
    <row r="1" spans="1:206" ht="15" customHeight="1" x14ac:dyDescent="0.35">
      <c r="A1" s="22" t="s">
        <v>60</v>
      </c>
      <c r="B1" s="22" t="s">
        <v>61</v>
      </c>
      <c r="C1" s="22" t="s">
        <v>112</v>
      </c>
      <c r="D1" s="22" t="s">
        <v>62</v>
      </c>
      <c r="E1" s="22" t="s">
        <v>63</v>
      </c>
      <c r="F1" s="22" t="s">
        <v>496</v>
      </c>
      <c r="G1" s="22" t="s">
        <v>497</v>
      </c>
      <c r="H1" s="22" t="s">
        <v>66</v>
      </c>
      <c r="I1" s="22" t="s">
        <v>65</v>
      </c>
      <c r="J1" s="22" t="s">
        <v>64</v>
      </c>
      <c r="K1" s="22" t="s">
        <v>498</v>
      </c>
      <c r="L1" s="22" t="s">
        <v>67</v>
      </c>
      <c r="M1" s="22" t="s">
        <v>69</v>
      </c>
      <c r="N1" s="22" t="s">
        <v>68</v>
      </c>
      <c r="O1" s="22" t="s">
        <v>499</v>
      </c>
      <c r="P1" s="22" t="s">
        <v>185</v>
      </c>
      <c r="Q1" s="22" t="s">
        <v>70</v>
      </c>
      <c r="R1" s="22" t="s">
        <v>76</v>
      </c>
      <c r="S1" s="22" t="s">
        <v>71</v>
      </c>
      <c r="T1" s="22" t="s">
        <v>72</v>
      </c>
      <c r="U1" s="22" t="s">
        <v>73</v>
      </c>
      <c r="V1" s="22" t="s">
        <v>74</v>
      </c>
      <c r="W1" s="22" t="s">
        <v>75</v>
      </c>
      <c r="X1" s="22" t="s">
        <v>124</v>
      </c>
      <c r="Y1" s="22" t="s">
        <v>126</v>
      </c>
      <c r="Z1" s="22" t="s">
        <v>127</v>
      </c>
      <c r="AA1" s="22" t="s">
        <v>128</v>
      </c>
      <c r="AB1" s="22" t="s">
        <v>129</v>
      </c>
      <c r="AC1" s="22" t="s">
        <v>130</v>
      </c>
      <c r="AD1" s="22" t="s">
        <v>131</v>
      </c>
      <c r="AE1" s="22" t="s">
        <v>353</v>
      </c>
      <c r="AF1" s="22" t="s">
        <v>355</v>
      </c>
      <c r="AG1" s="22" t="s">
        <v>356</v>
      </c>
      <c r="AH1" s="22" t="s">
        <v>474</v>
      </c>
      <c r="AI1" s="22" t="s">
        <v>354</v>
      </c>
      <c r="AJ1" s="22" t="s">
        <v>357</v>
      </c>
      <c r="AK1" s="22" t="s">
        <v>358</v>
      </c>
      <c r="AL1" s="22" t="s">
        <v>475</v>
      </c>
      <c r="AM1" s="21" t="s">
        <v>506</v>
      </c>
      <c r="AN1" s="21" t="s">
        <v>427</v>
      </c>
      <c r="AO1" s="21" t="s">
        <v>507</v>
      </c>
      <c r="AP1" s="21" t="s">
        <v>508</v>
      </c>
      <c r="AQ1" s="21" t="s">
        <v>509</v>
      </c>
      <c r="AR1" s="21" t="s">
        <v>510</v>
      </c>
      <c r="AS1" s="21" t="s">
        <v>500</v>
      </c>
      <c r="AT1" s="21" t="s">
        <v>502</v>
      </c>
      <c r="AU1" s="21" t="s">
        <v>503</v>
      </c>
      <c r="AV1" s="21" t="s">
        <v>504</v>
      </c>
      <c r="AW1" s="21" t="s">
        <v>505</v>
      </c>
      <c r="AX1" s="21" t="s">
        <v>428</v>
      </c>
      <c r="AY1" s="21" t="s">
        <v>511</v>
      </c>
      <c r="AZ1" s="21" t="s">
        <v>512</v>
      </c>
      <c r="BA1" s="21" t="s">
        <v>513</v>
      </c>
      <c r="BB1" s="21" t="s">
        <v>514</v>
      </c>
      <c r="BC1" s="21" t="s">
        <v>501</v>
      </c>
      <c r="BD1" s="21" t="s">
        <v>515</v>
      </c>
      <c r="BE1" s="21" t="s">
        <v>516</v>
      </c>
      <c r="BF1" s="21" t="s">
        <v>517</v>
      </c>
      <c r="BG1" s="21" t="s">
        <v>360</v>
      </c>
      <c r="BH1" s="21" t="s">
        <v>518</v>
      </c>
      <c r="BI1" s="21" t="s">
        <v>519</v>
      </c>
      <c r="BJ1" s="21" t="s">
        <v>520</v>
      </c>
      <c r="BK1" s="21" t="s">
        <v>521</v>
      </c>
      <c r="BL1" s="21" t="s">
        <v>361</v>
      </c>
      <c r="BM1" s="21" t="s">
        <v>522</v>
      </c>
      <c r="BN1" s="21" t="s">
        <v>523</v>
      </c>
      <c r="BO1" s="21" t="s">
        <v>524</v>
      </c>
      <c r="BP1" s="21" t="s">
        <v>525</v>
      </c>
      <c r="BQ1" s="21" t="s">
        <v>528</v>
      </c>
      <c r="BR1" s="22" t="s">
        <v>529</v>
      </c>
      <c r="BS1" s="21" t="s">
        <v>377</v>
      </c>
      <c r="BT1" s="22" t="s">
        <v>530</v>
      </c>
      <c r="BU1" s="22" t="s">
        <v>531</v>
      </c>
      <c r="BV1" s="21" t="s">
        <v>532</v>
      </c>
      <c r="BW1" s="21" t="s">
        <v>533</v>
      </c>
      <c r="BX1" s="21" t="s">
        <v>534</v>
      </c>
      <c r="BY1" s="21" t="s">
        <v>535</v>
      </c>
      <c r="BZ1" s="23" t="s">
        <v>536</v>
      </c>
      <c r="CA1" s="23" t="s">
        <v>537</v>
      </c>
      <c r="CB1" s="21" t="s">
        <v>538</v>
      </c>
      <c r="CC1" s="22" t="s">
        <v>539</v>
      </c>
      <c r="CD1" s="21" t="s">
        <v>378</v>
      </c>
      <c r="CE1" s="22" t="s">
        <v>540</v>
      </c>
      <c r="CF1" s="22" t="s">
        <v>541</v>
      </c>
      <c r="CG1" s="21" t="s">
        <v>542</v>
      </c>
      <c r="CH1" s="21" t="s">
        <v>543</v>
      </c>
      <c r="CI1" s="21" t="s">
        <v>544</v>
      </c>
      <c r="CJ1" s="21" t="s">
        <v>545</v>
      </c>
      <c r="CK1" s="23" t="s">
        <v>546</v>
      </c>
      <c r="CL1" s="23" t="s">
        <v>547</v>
      </c>
      <c r="CM1" s="21" t="s">
        <v>548</v>
      </c>
      <c r="CN1" s="22" t="s">
        <v>549</v>
      </c>
      <c r="CO1" s="21" t="s">
        <v>379</v>
      </c>
      <c r="CP1" s="22" t="s">
        <v>550</v>
      </c>
      <c r="CQ1" s="22" t="s">
        <v>551</v>
      </c>
      <c r="CR1" s="21" t="s">
        <v>552</v>
      </c>
      <c r="CS1" s="21" t="s">
        <v>553</v>
      </c>
      <c r="CT1" s="21" t="s">
        <v>554</v>
      </c>
      <c r="CU1" s="21" t="s">
        <v>555</v>
      </c>
      <c r="CV1" s="23" t="s">
        <v>556</v>
      </c>
      <c r="CW1" s="23" t="s">
        <v>557</v>
      </c>
      <c r="CX1" s="21" t="s">
        <v>559</v>
      </c>
      <c r="CY1" s="22" t="s">
        <v>560</v>
      </c>
      <c r="CZ1" s="21" t="s">
        <v>380</v>
      </c>
      <c r="DA1" s="22" t="s">
        <v>561</v>
      </c>
      <c r="DB1" s="22" t="s">
        <v>562</v>
      </c>
      <c r="DC1" s="21" t="s">
        <v>563</v>
      </c>
      <c r="DD1" s="21" t="s">
        <v>564</v>
      </c>
      <c r="DE1" s="21" t="s">
        <v>565</v>
      </c>
      <c r="DF1" s="21" t="s">
        <v>566</v>
      </c>
      <c r="DG1" s="23" t="s">
        <v>567</v>
      </c>
      <c r="DH1" s="23" t="s">
        <v>568</v>
      </c>
      <c r="DI1" s="21" t="s">
        <v>569</v>
      </c>
      <c r="DJ1" s="22" t="s">
        <v>570</v>
      </c>
      <c r="DK1" s="21" t="s">
        <v>381</v>
      </c>
      <c r="DL1" s="22" t="s">
        <v>571</v>
      </c>
      <c r="DM1" s="22" t="s">
        <v>572</v>
      </c>
      <c r="DN1" s="21" t="s">
        <v>573</v>
      </c>
      <c r="DO1" s="21" t="s">
        <v>574</v>
      </c>
      <c r="DP1" s="21" t="s">
        <v>575</v>
      </c>
      <c r="DQ1" s="21" t="s">
        <v>576</v>
      </c>
      <c r="DR1" s="23" t="s">
        <v>577</v>
      </c>
      <c r="DS1" s="23" t="s">
        <v>578</v>
      </c>
      <c r="DT1" s="21" t="s">
        <v>579</v>
      </c>
      <c r="DU1" s="22" t="s">
        <v>580</v>
      </c>
      <c r="DV1" s="21" t="s">
        <v>382</v>
      </c>
      <c r="DW1" s="22" t="s">
        <v>581</v>
      </c>
      <c r="DX1" s="22" t="s">
        <v>582</v>
      </c>
      <c r="DY1" s="21" t="s">
        <v>583</v>
      </c>
      <c r="DZ1" s="21" t="s">
        <v>584</v>
      </c>
      <c r="EA1" s="21" t="s">
        <v>585</v>
      </c>
      <c r="EB1" s="21" t="s">
        <v>586</v>
      </c>
      <c r="EC1" s="23" t="s">
        <v>587</v>
      </c>
      <c r="ED1" s="23" t="s">
        <v>588</v>
      </c>
      <c r="EE1" s="21" t="s">
        <v>589</v>
      </c>
      <c r="EF1" s="22" t="s">
        <v>590</v>
      </c>
      <c r="EG1" s="21" t="s">
        <v>383</v>
      </c>
      <c r="EH1" s="22" t="s">
        <v>591</v>
      </c>
      <c r="EI1" s="22" t="s">
        <v>592</v>
      </c>
      <c r="EJ1" s="21" t="s">
        <v>593</v>
      </c>
      <c r="EK1" s="21" t="s">
        <v>594</v>
      </c>
      <c r="EL1" s="21" t="s">
        <v>595</v>
      </c>
      <c r="EM1" s="21" t="s">
        <v>596</v>
      </c>
      <c r="EN1" s="23" t="s">
        <v>597</v>
      </c>
      <c r="EO1" s="23" t="s">
        <v>598</v>
      </c>
      <c r="EP1" s="21" t="s">
        <v>599</v>
      </c>
      <c r="EQ1" s="22" t="s">
        <v>600</v>
      </c>
      <c r="ER1" s="21" t="s">
        <v>384</v>
      </c>
      <c r="ES1" s="22" t="s">
        <v>601</v>
      </c>
      <c r="ET1" s="22" t="s">
        <v>602</v>
      </c>
      <c r="EU1" s="21" t="s">
        <v>603</v>
      </c>
      <c r="EV1" s="21" t="s">
        <v>604</v>
      </c>
      <c r="EW1" s="21" t="s">
        <v>605</v>
      </c>
      <c r="EX1" s="21" t="s">
        <v>606</v>
      </c>
      <c r="EY1" s="23" t="s">
        <v>607</v>
      </c>
      <c r="EZ1" s="23" t="s">
        <v>608</v>
      </c>
      <c r="FA1" s="21" t="s">
        <v>609</v>
      </c>
      <c r="FB1" s="22" t="s">
        <v>610</v>
      </c>
      <c r="FC1" s="21" t="s">
        <v>385</v>
      </c>
      <c r="FD1" s="22" t="s">
        <v>611</v>
      </c>
      <c r="FE1" s="22" t="s">
        <v>612</v>
      </c>
      <c r="FF1" s="21" t="s">
        <v>613</v>
      </c>
      <c r="FG1" s="21" t="s">
        <v>614</v>
      </c>
      <c r="FH1" s="21" t="s">
        <v>615</v>
      </c>
      <c r="FI1" s="21" t="s">
        <v>616</v>
      </c>
      <c r="FJ1" s="23" t="s">
        <v>617</v>
      </c>
      <c r="FK1" s="23" t="s">
        <v>618</v>
      </c>
      <c r="FL1" s="21" t="s">
        <v>619</v>
      </c>
      <c r="FM1" s="22" t="s">
        <v>620</v>
      </c>
      <c r="FN1" s="21" t="s">
        <v>386</v>
      </c>
      <c r="FO1" s="22" t="s">
        <v>621</v>
      </c>
      <c r="FP1" s="22" t="s">
        <v>622</v>
      </c>
      <c r="FQ1" s="21" t="s">
        <v>623</v>
      </c>
      <c r="FR1" s="21" t="s">
        <v>624</v>
      </c>
      <c r="FS1" s="21" t="s">
        <v>625</v>
      </c>
      <c r="FT1" s="21" t="s">
        <v>626</v>
      </c>
      <c r="FU1" s="23" t="s">
        <v>627</v>
      </c>
      <c r="FV1" s="23" t="s">
        <v>628</v>
      </c>
      <c r="FW1" s="22" t="s">
        <v>629</v>
      </c>
      <c r="FX1" s="22" t="s">
        <v>630</v>
      </c>
      <c r="FY1" s="22" t="s">
        <v>631</v>
      </c>
      <c r="FZ1" s="25" t="s">
        <v>493</v>
      </c>
      <c r="GA1" s="25" t="s">
        <v>632</v>
      </c>
      <c r="GB1" s="22" t="s">
        <v>633</v>
      </c>
      <c r="GC1" s="22" t="s">
        <v>634</v>
      </c>
      <c r="GD1" s="22" t="s">
        <v>635</v>
      </c>
      <c r="GE1" s="22" t="s">
        <v>636</v>
      </c>
      <c r="GF1" s="22" t="s">
        <v>637</v>
      </c>
      <c r="GG1" s="22" t="s">
        <v>638</v>
      </c>
      <c r="GH1" s="25" t="s">
        <v>494</v>
      </c>
      <c r="GI1" s="25" t="s">
        <v>639</v>
      </c>
      <c r="GJ1" s="22" t="s">
        <v>640</v>
      </c>
      <c r="GK1" s="22" t="s">
        <v>641</v>
      </c>
      <c r="GL1" s="22" t="s">
        <v>642</v>
      </c>
      <c r="GM1" s="22" t="s">
        <v>643</v>
      </c>
      <c r="GN1" s="22" t="s">
        <v>644</v>
      </c>
      <c r="GO1" s="22" t="s">
        <v>645</v>
      </c>
      <c r="GP1" s="25" t="s">
        <v>495</v>
      </c>
      <c r="GQ1" s="25" t="s">
        <v>646</v>
      </c>
      <c r="GR1" s="22" t="s">
        <v>647</v>
      </c>
      <c r="GS1" s="22" t="s">
        <v>648</v>
      </c>
      <c r="GT1" s="22" t="s">
        <v>649</v>
      </c>
      <c r="GU1" s="26" t="s">
        <v>650</v>
      </c>
      <c r="GV1" s="26" t="s">
        <v>526</v>
      </c>
      <c r="GW1" s="26" t="s">
        <v>651</v>
      </c>
      <c r="GX1" s="26" t="s">
        <v>527</v>
      </c>
    </row>
    <row r="2" spans="1:206" ht="15" customHeight="1" x14ac:dyDescent="0.35">
      <c r="A2" s="24" t="str">
        <f>nome</f>
        <v xml:space="preserve">Elena </v>
      </c>
      <c r="B2" s="24" t="str">
        <f>cognome</f>
        <v>Dodi</v>
      </c>
      <c r="C2" s="24" t="str">
        <f>sesso</f>
        <v>F</v>
      </c>
      <c r="D2" s="24" t="str">
        <f>stato_nascita</f>
        <v>Italia</v>
      </c>
      <c r="E2" s="24" t="str">
        <f>comune_nascita</f>
        <v>Piacenza</v>
      </c>
      <c r="F2" s="24" t="str">
        <f>provincia_nascita</f>
        <v>Piacenza</v>
      </c>
      <c r="G2" s="24" t="str">
        <f>data_nascita</f>
        <v>1962</v>
      </c>
      <c r="H2" s="24">
        <f>indirizzo_residenza</f>
        <v>0</v>
      </c>
      <c r="I2" s="24">
        <f>cap_residenza</f>
        <v>0</v>
      </c>
      <c r="J2" s="24">
        <f>comune_residenza</f>
        <v>0</v>
      </c>
      <c r="K2" s="24">
        <f>provincia_residenza</f>
        <v>0</v>
      </c>
      <c r="L2" s="24">
        <f>indirizzo_domicilio</f>
        <v>0</v>
      </c>
      <c r="M2" s="24">
        <f>cap_domicilio</f>
        <v>0</v>
      </c>
      <c r="N2" s="24">
        <f>comune_domicilio</f>
        <v>0</v>
      </c>
      <c r="O2" s="24">
        <f>provincia_domicilio</f>
        <v>0</v>
      </c>
      <c r="P2" s="24">
        <f>codice_fiscale</f>
        <v>0</v>
      </c>
      <c r="Q2" s="24">
        <f>partita_iva</f>
        <v>0</v>
      </c>
      <c r="R2" s="24">
        <f>intestatario_partita_iva</f>
        <v>0</v>
      </c>
      <c r="S2" s="24">
        <f>telefono</f>
        <v>0</v>
      </c>
      <c r="T2" s="24">
        <f>cellulare</f>
        <v>0</v>
      </c>
      <c r="U2" s="24">
        <f>fax</f>
        <v>0</v>
      </c>
      <c r="V2" s="24">
        <f>email</f>
        <v>0</v>
      </c>
      <c r="W2" s="24">
        <f>pec</f>
        <v>0</v>
      </c>
      <c r="X2" s="24" t="str">
        <f>lingua_madre</f>
        <v>Italiano</v>
      </c>
      <c r="Y2" s="24" t="str">
        <f>lingua1</f>
        <v>Inglese</v>
      </c>
      <c r="Z2" s="24" t="str">
        <f>lingua1_livello</f>
        <v>9 Madrelingua equivalente</v>
      </c>
      <c r="AA2" s="24" t="str">
        <f>lingua2</f>
        <v>Tedesco</v>
      </c>
      <c r="AB2" s="24" t="str">
        <f>lingua2_livello</f>
        <v>2 Elementare</v>
      </c>
      <c r="AC2" s="24">
        <f>lingua3</f>
        <v>0</v>
      </c>
      <c r="AD2" s="24">
        <f>lingua3_livello</f>
        <v>0</v>
      </c>
      <c r="AE2" s="24" t="str">
        <f>spec_principale</f>
        <v>ECOINDUSTRIA</v>
      </c>
      <c r="AF2" s="24" t="str">
        <f>ads1_principale</f>
        <v>AE6 Tecnologie e materiali del sistema dell’edilizia</v>
      </c>
      <c r="AG2" s="24" t="str">
        <f>ads1_secondaria</f>
        <v>CV3 Bioeconomia del futuro</v>
      </c>
      <c r="AH2" s="24" t="str">
        <f>ads1_terziaria</f>
        <v>AE2 Evoluzione tecnologica delle fonti rinnovabili</v>
      </c>
      <c r="AI2" s="24" t="str">
        <f>spec_secondaria</f>
        <v>MOBILITÀ_SOSTENIBILE</v>
      </c>
      <c r="AJ2" s="24" t="str">
        <f>ads2_principale</f>
        <v>MS1 Nuove tecnologie per i veicoli leggeri del futuro</v>
      </c>
      <c r="AK2" s="24" t="str">
        <f>ads2_secondaria</f>
        <v>MS2 Efficienza energetica e riduzione delle emissioni nei trasporti</v>
      </c>
      <c r="AL2" s="24" t="str">
        <f>ads2_terziaria</f>
        <v>MS3 Sistemi intelligenti di trasporto e di mobilità sostenibile</v>
      </c>
      <c r="AM2" s="24" t="str">
        <f>l1_tipo</f>
        <v>Vecchio ordinamento</v>
      </c>
      <c r="AN2" s="24" t="str">
        <f>l1_tema</f>
        <v>Ingegneria Nucleare</v>
      </c>
      <c r="AO2" s="24" t="str">
        <f>l1_anno</f>
        <v>1990</v>
      </c>
      <c r="AP2" s="24" t="str">
        <f>l1_presso</f>
        <v>Politecnico di Milano, JRC Euratom Ispra Varese</v>
      </c>
      <c r="AQ2" s="24" t="str">
        <f>l1_titolo</f>
        <v>Studio di un sistema in grado di discriminare, in tempo reale, il tritio in forma di ossido dal tritio elementare, per la protezione dei lavoratori nei reattori a fusione e negli ambienti operanti con macroquantità di tritio.</v>
      </c>
      <c r="AR2" s="24" t="str">
        <f>l1_voto</f>
        <v>90/100</v>
      </c>
      <c r="AS2" s="24">
        <f>l11_tema</f>
        <v>0</v>
      </c>
      <c r="AT2" s="24">
        <f>l11_anno</f>
        <v>0</v>
      </c>
      <c r="AU2" s="24">
        <f>l11_presso</f>
        <v>0</v>
      </c>
      <c r="AV2" s="24">
        <f>l11_titolo</f>
        <v>0</v>
      </c>
      <c r="AW2" s="24">
        <f>l2_tipo</f>
        <v>0</v>
      </c>
      <c r="AX2" s="24">
        <f>l2_tema</f>
        <v>0</v>
      </c>
      <c r="AY2" s="24">
        <f>l2_anno</f>
        <v>0</v>
      </c>
      <c r="AZ2" s="24">
        <f>l2_presso</f>
        <v>0</v>
      </c>
      <c r="BA2" s="24">
        <f>l2_titolo</f>
        <v>0</v>
      </c>
      <c r="BB2" s="24">
        <f>l2_voto</f>
        <v>0</v>
      </c>
      <c r="BC2" s="24">
        <f>l21_tema</f>
        <v>0</v>
      </c>
      <c r="BD2" s="24">
        <f>l21_anno</f>
        <v>0</v>
      </c>
      <c r="BE2" s="24">
        <f>l21_presso</f>
        <v>0</v>
      </c>
      <c r="BF2" s="24">
        <f>l21_titolo</f>
        <v>0</v>
      </c>
      <c r="BG2" s="24" t="str">
        <f>dot_tema</f>
        <v>Scienze e tecnologie degli impianti nucleari</v>
      </c>
      <c r="BH2" s="24" t="str">
        <f>dot_anno</f>
        <v>1994</v>
      </c>
      <c r="BI2" s="24" t="str">
        <f>dot_presso</f>
        <v>Politecnico di Milano, JRC Euratom Ispra Varese</v>
      </c>
      <c r="BJ2" s="24" t="str">
        <f>dot_titolo</f>
        <v xml:space="preserve">Studio e ingegnerizzazione di uno strumento in grado di discriminare HT da HTO in tempo reale in atmosfere contaminate </v>
      </c>
      <c r="BK2" s="24" t="str">
        <f>dot_voto</f>
        <v>non disponibile</v>
      </c>
      <c r="BL2" s="24">
        <f>m2l_tema</f>
        <v>0</v>
      </c>
      <c r="BM2" s="24">
        <f>m2l_anno</f>
        <v>0</v>
      </c>
      <c r="BN2" s="24">
        <f>m2l_presso</f>
        <v>0</v>
      </c>
      <c r="BO2" s="24">
        <f>m2l_titolo</f>
        <v>0</v>
      </c>
      <c r="BP2" s="24">
        <f>m2l_voto</f>
        <v>0</v>
      </c>
      <c r="BQ2" s="24">
        <f>ep1_inizio</f>
        <v>39548</v>
      </c>
      <c r="BR2" s="24">
        <f>ep1_fine</f>
        <v>43264</v>
      </c>
      <c r="BS2" s="24" t="str">
        <f>ep1_denominazione</f>
        <v>Archè Pannelli Srl (Azienda incubata presso Acceleratore del Politecnico di Milano, 2008-2010)</v>
      </c>
      <c r="BT2" s="24" t="str">
        <f>ep1_comune</f>
        <v>Nerviano</v>
      </c>
      <c r="BU2" s="24" t="str">
        <f>ep1_provincia</f>
        <v>MI</v>
      </c>
      <c r="BV2" s="24" t="str">
        <f>ep1_dimensione</f>
        <v>1 Micro impresa (&lt; 10 dipendenti)</v>
      </c>
      <c r="BW2" s="24" t="str">
        <f>ep1_settore</f>
        <v>Materiali innovativi per le costruzioni, il design, i veicoli leggeri, l'aerospaziale.</v>
      </c>
      <c r="BX2" s="24" t="str">
        <f>ep1_ambito</f>
        <v>Privato</v>
      </c>
      <c r="BY2" s="24" t="str">
        <f>ep1_rife</f>
        <v>Macro-area principale (MA1)</v>
      </c>
      <c r="BZ2" s="24" t="str">
        <f>ep1_attivita</f>
        <v>Ricerca e sviluppo di sistemi isolanti e decorativi per le costruzioni leggere ad alta efficienza energetica; applicazioni al design per esterni ed interni (presenza a due installazioni del Fuori Design del 2010 e 2013);  ristrutturazioni d'interni con nuove tecniche e applicazioni per materiali strutturali; produzione e posa di pavimenti per palestre di nuova concenzione. Sviluppo di nuovi sistemi di costruzione leggeri e antisismici. Responsabile Tecnico per il progetto per la costruzione di una fabbrica di pannelli solari da 100 kW presso l'Università di Al-Baqua' (Giordania).</v>
      </c>
      <c r="CA2" s="24" t="str">
        <f>ep1_resp</f>
        <v>Fondatrice e direttore tecnico commerciale; Capofila del progetto "Panel-Clip" per l'innovazione di prodotto nelle costruzioni,  bando regionale 2011-2014, ispiratrice e creatrice della rete d'impresa Cradle 2 Cradle per introdurre l'economia circolare nelle costruzioni</v>
      </c>
      <c r="CB2" s="24">
        <f>ep2_inizio</f>
        <v>37667</v>
      </c>
      <c r="CC2" s="24">
        <f>ep2_fine</f>
        <v>39510</v>
      </c>
      <c r="CD2" s="24" t="str">
        <f>ep2_denominazione</f>
        <v>Tecnos Spa,  Cannon Group SpA</v>
      </c>
      <c r="CE2" s="24" t="str">
        <f>ep2_comune</f>
        <v>Nerviano</v>
      </c>
      <c r="CF2" s="24" t="str">
        <f>ep2_provincia</f>
        <v>MI</v>
      </c>
      <c r="CG2" s="24" t="str">
        <f>ep2_dimensione</f>
        <v>4 Grande impresa o multinazionale</v>
      </c>
      <c r="CH2" s="24" t="str">
        <f>ep2_settore</f>
        <v>Macchine e Impianti per i poliuretani, la produzione di calore da biomassa, la purificazione acque.</v>
      </c>
      <c r="CI2" s="24" t="str">
        <f>ep2_ambito</f>
        <v>Privato</v>
      </c>
      <c r="CJ2" s="24" t="str">
        <f>ep2_rife</f>
        <v>Macro-area secondaria (MA2)</v>
      </c>
      <c r="CK2" s="24" t="str">
        <f>ep2_attivita</f>
        <v xml:space="preserve">Project manager/ capo commessa per impianti ad alta automazione per settore automotive (plancie e interni auto,paraurti e tenuta vetri,  waste, pannelli isolanti coibentati metallici), monitoraggio dei tempi e dei costi di progetto di ogni dipartimento con ruolo d'interfaccia cliente. Applicazione di metodologie Toyota "lean manufacturing" allo stabilimento di assemblaggio delle teste di schiumatura del poliuretano, delle caldaie e degli impianti a biomassa.   </v>
      </c>
      <c r="CL2" s="24" t="str">
        <f>ep2_resp</f>
        <v>Responsabilità aggiornamento delle richieste del cliente (fornitore "automotive") sulle specifiche tecniche di macchina e sicurezza, monitoraggio del recepimento da parte dei dipartimenti, vendita delle varianti di progetto, ottimizzazione degli acquisti di gruppo</v>
      </c>
      <c r="CM2" s="24" t="str">
        <f>ep3_inizio</f>
        <v>14/02/1995</v>
      </c>
      <c r="CN2" s="24" t="str">
        <f>ep3_fine</f>
        <v>20/09/2000</v>
      </c>
      <c r="CO2" s="24" t="str">
        <f>ep3_denominazione</f>
        <v>Texas Instruments Italy SpA</v>
      </c>
      <c r="CP2" s="24" t="str">
        <f>ep3_comune</f>
        <v>Avezzano</v>
      </c>
      <c r="CQ2" s="24" t="str">
        <f>ep3_provincia</f>
        <v>AQ</v>
      </c>
      <c r="CR2" s="24" t="str">
        <f>ep3_dimensione</f>
        <v>4 Grande impresa o multinazionale</v>
      </c>
      <c r="CS2" s="24" t="str">
        <f>ep3_settore</f>
        <v>Produzione di semiconduttori</v>
      </c>
      <c r="CT2" s="24" t="str">
        <f>ep3_ambito</f>
        <v>Privato</v>
      </c>
      <c r="CU2" s="24" t="str">
        <f>ep3_rife</f>
        <v>Entrambe</v>
      </c>
      <c r="CV2" s="24" t="str">
        <f>ep3_attivita</f>
        <v>Studio di processi,tecnologie e macchinari per l'industrializzazione e la produzione di componenti a semiconduttore.  Scrittura delle procedure e delle specifiche di processo e manutenzioneper la clean room,  di "problem solving", "trobleshooting", studio d'implementazione di processo, metodologia di start-up di nuove fabbriche e industrializzazione con passaggio dalla fabbrica di Dallas a quella di Avezzano. Politiche di cost reduction dei materiali e dell'energia.</v>
      </c>
      <c r="CW2" s="24" t="str">
        <f>ep3_resp</f>
        <v xml:space="preserve">Ingegnere di processo e macchina
Tecnologo </v>
      </c>
      <c r="CX2" s="24" t="str">
        <f>ep4_inizio</f>
        <v>17/10/1989</v>
      </c>
      <c r="CY2" s="24" t="str">
        <f>ep4_fine</f>
        <v>31/12/1994</v>
      </c>
      <c r="CZ2" s="24" t="str">
        <f>ep4_denominazione</f>
        <v>JRC Euratom Ispra Varese</v>
      </c>
      <c r="DA2" s="24" t="str">
        <f>ep4_comune</f>
        <v xml:space="preserve">Ispra </v>
      </c>
      <c r="DB2" s="24" t="str">
        <f>ep4_provincia</f>
        <v>VA</v>
      </c>
      <c r="DC2" s="24" t="str">
        <f>ep4_dimensione</f>
        <v>6 Università o centro di ricerca pubblico</v>
      </c>
      <c r="DD2" s="24" t="str">
        <f>ep4_settore</f>
        <v xml:space="preserve">Ricerca </v>
      </c>
      <c r="DE2" s="24" t="str">
        <f>ep4_ambito</f>
        <v>Pubblico</v>
      </c>
      <c r="DF2" s="24" t="str">
        <f>ep4_rife</f>
        <v>Macro-area principale (MA1)</v>
      </c>
      <c r="DG2" s="24" t="str">
        <f>ep4_attivita</f>
        <v xml:space="preserve">Studio di sistemi per la energia pulita, fusione nucleare e del ciclo del combustibile.
</v>
      </c>
      <c r="DH2" s="24" t="str">
        <f>ep4_resp</f>
        <v>Coordinamento delle attività di ricerca teorica e sperimentale</v>
      </c>
      <c r="DI2" s="24" t="str">
        <f>ep5_inizio</f>
        <v>16/10/2012</v>
      </c>
      <c r="DJ2" s="24" t="str">
        <f>ep5_fine</f>
        <v>7/9/2015</v>
      </c>
      <c r="DK2" s="24" t="str">
        <f>ep5_denominazione</f>
        <v>T.T.N.SpA</v>
      </c>
      <c r="DL2" s="24" t="str">
        <f>ep5_comune</f>
        <v>Nerviano</v>
      </c>
      <c r="DM2" s="24" t="str">
        <f>ep5_provincia</f>
        <v>MI</v>
      </c>
      <c r="DN2" s="24" t="str">
        <f>ep5_dimensione</f>
        <v>4 Grande impresa o multinazionale</v>
      </c>
      <c r="DO2" s="24" t="str">
        <f>ep5_settore</f>
        <v xml:space="preserve">Trattamenti Termici speciali </v>
      </c>
      <c r="DP2" s="24" t="str">
        <f>ep5_ambito</f>
        <v>Privato</v>
      </c>
      <c r="DQ2" s="24" t="str">
        <f>ep5_rife</f>
        <v>Macro-area secondaria (MA2)</v>
      </c>
      <c r="DR2" s="24" t="str">
        <f>ep5_attivita</f>
        <v>Assicurare la conformità alla certificazione ISO EN 9001, trainare  gli opeartori e preparare macchinari e procedure per i processi speciali a nuove certificazioni. 
Coordinamento di quattro persone alle misure non distruttive e controlli di durezza post trattamento, qualificazione del servizio e nullaosta alla consegna.</v>
      </c>
      <c r="DS2" s="24" t="str">
        <f>ep5_resp</f>
        <v>Quality Manager presso stabilimento di trattamento superficiale;  Responsabile della certificazione  ISO-TS  16949 per componenti AUTOMOTIVE, e per la certificazione EN 9100  e Nasdaq  per i componenti dei clienti Aerospace &amp;Defence, impianti di bassa pressione.</v>
      </c>
      <c r="DT2" s="24" t="str">
        <f>ep6_inizio</f>
        <v>26/05/1992</v>
      </c>
      <c r="DU2" s="24" t="str">
        <f>ep6_fine</f>
        <v>04/12/1992</v>
      </c>
      <c r="DV2" s="24" t="str">
        <f>ep6_denominazione</f>
        <v xml:space="preserve">JET JOINT UNDERTAKING </v>
      </c>
      <c r="DW2" s="24" t="str">
        <f>ep6_comune</f>
        <v>Culham, Oxfordshire</v>
      </c>
      <c r="DX2" s="24" t="str">
        <f>ep6_provincia</f>
        <v>Okford, UK</v>
      </c>
      <c r="DY2" s="24" t="str">
        <f>ep6_dimensione</f>
        <v>6 Università o centro di ricerca pubblico</v>
      </c>
      <c r="DZ2" s="24" t="str">
        <f>ep6_settore</f>
        <v xml:space="preserve">Ricerca sperimentale sulla fusione termonucleare </v>
      </c>
      <c r="EA2" s="24" t="str">
        <f>ep6_ambito</f>
        <v>Pubblico</v>
      </c>
      <c r="EB2" s="24" t="str">
        <f>ep6_rife</f>
        <v>Macro-area principale (MA1)</v>
      </c>
      <c r="EC2" s="24" t="str">
        <f>ep6_attivita</f>
        <v xml:space="preserve">Ricerca e applicazioni di strumenti per la protezione dei lavoratori nell'ambito della fusione termonucleare </v>
      </c>
      <c r="ED2" s="24" t="str">
        <f>ep6_resp</f>
        <v>Studio dell'efficacia della strumentazione e dei metodi usati durante l'esperimento di fusione del Nov 1991, studio del modello per la Valutazione d'Impatto Ambientale, relativo alla dispersione gassosa attorno all'area del Jet.</v>
      </c>
      <c r="EE2" s="24" t="str">
        <f>ep7_inizio</f>
        <v>gg/mm/aaaa</v>
      </c>
      <c r="EF2" s="24" t="str">
        <f>ep7_fine</f>
        <v>gg/mm/aaaa</v>
      </c>
      <c r="EG2" s="24">
        <f>ep7_denominazione</f>
        <v>0</v>
      </c>
      <c r="EH2" s="24">
        <f>ep7_comune</f>
        <v>0</v>
      </c>
      <c r="EI2" s="24">
        <f>ep7_provincia</f>
        <v>0</v>
      </c>
      <c r="EJ2" s="24">
        <f>ep7_dimensione</f>
        <v>0</v>
      </c>
      <c r="EK2" s="24">
        <f>ep7_settore</f>
        <v>0</v>
      </c>
      <c r="EL2" s="24">
        <f>ep7_ambito</f>
        <v>0</v>
      </c>
      <c r="EM2" s="24">
        <f>ep7_rife</f>
        <v>0</v>
      </c>
      <c r="EN2" s="24">
        <f>ep7_attivita</f>
        <v>0</v>
      </c>
      <c r="EO2" s="24">
        <f>ep7_resp</f>
        <v>0</v>
      </c>
      <c r="EP2" s="24" t="str">
        <f>ep8_inizio</f>
        <v>gg/mm/aaaa</v>
      </c>
      <c r="EQ2" s="24" t="str">
        <f>ep8_fine</f>
        <v>gg/mm/aaaa</v>
      </c>
      <c r="ER2" s="24">
        <f>ep8_denominazione</f>
        <v>0</v>
      </c>
      <c r="ES2" s="24">
        <f>ep8_comune</f>
        <v>0</v>
      </c>
      <c r="ET2" s="24">
        <f>ep8_provincia</f>
        <v>0</v>
      </c>
      <c r="EU2" s="24">
        <f>ep8_dimensione</f>
        <v>0</v>
      </c>
      <c r="EV2" s="24">
        <f>ep8_settore</f>
        <v>0</v>
      </c>
      <c r="EW2" s="24">
        <f>ep8_ambito</f>
        <v>0</v>
      </c>
      <c r="EX2" s="24">
        <f>ep8_rife</f>
        <v>0</v>
      </c>
      <c r="EY2" s="24">
        <f>ep8_attivita</f>
        <v>0</v>
      </c>
      <c r="EZ2" s="24">
        <f>ep8_resp</f>
        <v>0</v>
      </c>
      <c r="FA2" s="24" t="str">
        <f>ep9_inizio</f>
        <v>gg/mm/aaaa</v>
      </c>
      <c r="FB2" s="24" t="str">
        <f>ep9_fine</f>
        <v>gg/mm/aaaa</v>
      </c>
      <c r="FC2" s="24">
        <f>ep9_denominazione</f>
        <v>0</v>
      </c>
      <c r="FD2" s="24">
        <f>ep9_comune</f>
        <v>0</v>
      </c>
      <c r="FE2" s="24">
        <f>ep9_provincia</f>
        <v>0</v>
      </c>
      <c r="FF2" s="24">
        <f>ep9_dimensione</f>
        <v>0</v>
      </c>
      <c r="FG2" s="24">
        <f>ep9_settore</f>
        <v>0</v>
      </c>
      <c r="FH2" s="24">
        <f>ep9_ambito</f>
        <v>0</v>
      </c>
      <c r="FI2" s="24">
        <f>ep9_rife</f>
        <v>0</v>
      </c>
      <c r="FJ2" s="24">
        <f>ep9_attivita</f>
        <v>0</v>
      </c>
      <c r="FK2" s="24">
        <f>ep9_resp</f>
        <v>0</v>
      </c>
      <c r="FL2" s="24" t="str">
        <f>ep10_inizio</f>
        <v>gg/mm/aaaa</v>
      </c>
      <c r="FM2" s="24" t="str">
        <f>ep10_fine</f>
        <v>gg/mm/aaaa</v>
      </c>
      <c r="FN2" s="24">
        <f>ep10_denominazione</f>
        <v>0</v>
      </c>
      <c r="FO2" s="24">
        <f>ep10_comune</f>
        <v>0</v>
      </c>
      <c r="FP2" s="24">
        <f>ep10_provincia</f>
        <v>0</v>
      </c>
      <c r="FQ2" s="24">
        <f>ep10_dimensione</f>
        <v>0</v>
      </c>
      <c r="FR2" s="24">
        <f>ep10_settore</f>
        <v>0</v>
      </c>
      <c r="FS2" s="24">
        <f>ep10_ambito</f>
        <v>0</v>
      </c>
      <c r="FT2" s="24">
        <f>ep10_rife</f>
        <v>0</v>
      </c>
      <c r="FU2" s="24">
        <f>ep10_attivita</f>
        <v>0</v>
      </c>
      <c r="FV2" s="24">
        <f>ep10_resp</f>
        <v>0</v>
      </c>
      <c r="FW2" s="24" t="str">
        <f>bando1_ente</f>
        <v>Commissione Europea - Research Executive Agency</v>
      </c>
      <c r="FX2" s="24" t="str">
        <f>bando1_ambito</f>
        <v>3 Internazionale</v>
      </c>
      <c r="FY2" s="24" t="str">
        <f>bando1_tema</f>
        <v>1 Innovazione e competitività</v>
      </c>
      <c r="FZ2" s="24" t="str">
        <f>bando1_misura</f>
        <v xml:space="preserve">Contratto come Esperto Valutatore, da parte di Executive Agency for Small and Medium-sized Enterprises (EASME) </v>
      </c>
      <c r="GA2" s="24" t="str">
        <f>bando1_descr</f>
        <v>Valutazione di progetti delle call H2020 Sme Instruments  Ph1 e Ph2</v>
      </c>
      <c r="GB2" s="24" t="str">
        <f>bando1_anno</f>
        <v>2018</v>
      </c>
      <c r="GC2" s="24" t="str">
        <f>bando1_proj_val</f>
        <v>3 Da 26 a 50</v>
      </c>
      <c r="GD2" s="24" t="str">
        <f>bando1_inv_medio</f>
        <v>5 Da 1.000.000 a 5.000.000 Euro</v>
      </c>
      <c r="GE2" s="24" t="str">
        <f>bando2_ente</f>
        <v>Commissione Europea - Research Executive Agency</v>
      </c>
      <c r="GF2" s="24" t="str">
        <f>bando2_ambito</f>
        <v>3 Internazionale</v>
      </c>
      <c r="GG2" s="24" t="str">
        <f>bando2_tema</f>
        <v>1 Innovazione e competitività</v>
      </c>
      <c r="GH2" s="24" t="str">
        <f>bando2_misura</f>
        <v xml:space="preserve">Nuovo contratto come Esperto Valutatore, da parte di Executive Agency for Small and Medium-sized Enterprises (EASME) </v>
      </c>
      <c r="GI2" s="24" t="str">
        <f>bando2_descr</f>
        <v>Valutazione di progetti delle call H2020 Sme Instruments  Ph1 e Ph2</v>
      </c>
      <c r="GJ2" s="24" t="str">
        <f>bando2_anno</f>
        <v>2019</v>
      </c>
      <c r="GK2" s="24" t="str">
        <f>bando2_proj_val</f>
        <v>2 Da 11 a 25</v>
      </c>
      <c r="GL2" s="24" t="str">
        <f>bando2_inv_medio</f>
        <v>5 Da 1.000.000 a 5.000.000 Euro</v>
      </c>
      <c r="GM2" s="24" t="str">
        <f>bando3_ente</f>
        <v>Regione Calabria (tramite selezione su sito REPRISE)</v>
      </c>
      <c r="GN2" s="24" t="str">
        <f>bando3_ambito</f>
        <v>1 Regionale</v>
      </c>
      <c r="GO2" s="24" t="str">
        <f>bando3_tema</f>
        <v>2 Ricerca industriale e sviluppo sperimentale</v>
      </c>
      <c r="GP2" s="24" t="str">
        <f>bando3_misura</f>
        <v>POR-Calabria FESR-FSE 2014-2020 - Piano di Azione Progetto Strategico “Calabriainnova” S3 -Azione 1.1.4 e 1.5.1 (DDG 13984 del 12/12/2017-DDC 3585 del 17/04/2018).</v>
      </c>
      <c r="GQ2" s="24" t="str">
        <f>bando3_descr</f>
        <v>VALUTAZIONE DI PROGETTI COMPLESSI per il sostegno alle attivita’ di animazione dei poli, tutoraggio e accompagnamento delle imprese aderenti ai poli d’innovazione e per la valorizzazione delle infrastrutture territoriali dei poli di innovazione.</v>
      </c>
      <c r="GR2" s="24" t="str">
        <f>bando3_anno</f>
        <v>2018</v>
      </c>
      <c r="GS2" s="24" t="str">
        <f>bando3_proj_val</f>
        <v>2 Da 11 a 25</v>
      </c>
      <c r="GT2" s="24" t="str">
        <f>bando3_inv_medio</f>
        <v>6 Oltre 5.000.000 Euro</v>
      </c>
      <c r="GU2" s="24" t="str">
        <f>ads1_motivazioni_cs</f>
        <v>Ho intrapreso studi atti ad approfondire gli ambiti energetici alternativi alle fonti fossili, per poter costruire impianti ad energia pulita, principalmente per il continuo aumento delle richieste energetiche della umanità e per la riduzione sostanziale delle emissioni legate alla combustione, dovuta alle centrali a carbone e a petrolio.</v>
      </c>
      <c r="GV2" s="24" t="str">
        <f>ads1_motivazioni_ep</f>
        <v xml:space="preserve">Per circa 10 anni, mi sono occupata della società Archè Pannelli, per la quale ho brevettato e messo a punto un sistema innovativo ed isolante per le costruzioni leggere. Ho studiato varie applicazioni del brevetto per le costruzioni sostenibili, con abbattimento dei costi e aumento di qualità del costruito, e le applicazioni alle bioarchitetture, vincendo diversi bandi della Regione Lombardia (2009 relativo al risparmio energetico, nel 2012  per l'innovazione di prodotto nelle costruzioni ) e della Camera di Commercio (2010-Design for All di un sistema frigorifero ad alta efficienza, 2012- Materiali Avanzati per veicoli leggeri-Sviluppo e Concept di scooter elettrici). Negli ultimi anni mi sono dedicata alla cogenerazione per impianti industriali e domestici, in ottica "prosumer", e allo sviluppo dello start-up di fabbriche per produzione e ricerca di pannelli solari. Ho approfondito le nuove tecnologie relative alle fonti alternative, in particolare: solare fotovoltaico, recupero di calore, sistemi di accumulo di energia, produzione e utilizzo di idrogeno per stazioni aeree di rifornimento, produzione di biofuel in ottica di economia circolare, sistemi per la liquefazione dei gas e la riduzione delle emissioni di CO2. Seguo attualmente lo sviluppo sperimentale di una società che si occupa di bioprodotti per nutraceutica e probiotica, e ho iniziato ad approfondire processi, tecnologie, e metodologie di estrazione di principi attivi e sistemi di nuova generazione per la conservazione dei cibi e il prolungamento di "shelf life time", per la bioeconomia del futuro.
Durante la mia permanenza presso il Gruppo Cannon, ho potuto seguire diverse progetti e  industrie relativi alle applicazioni di caldaie di nuova generazione utilizzanti biomasse.
</v>
      </c>
      <c r="GW2" s="24" t="str">
        <f>ads2_motivazioni_cs</f>
        <v>Ho approfondito nel corso degli studi, attraverso alcuni esami, gli aspetti della componentistica per auto e della tecnologia dei materiali per impieghi automotive. Durante la mia tesi di dottorato, ho studiato le tematiche relative alla Valutazione d'Impatto Ambientale, per lo studio degli scenari possibili di evoluzione di rilasci di gas ambientali, quali CO, CO2, CH4.</v>
      </c>
      <c r="GX2" s="24" t="str">
        <f>ads2_motivazioni_ep</f>
        <v xml:space="preserve">Ho lavorato per diversi anni nel settore automotive, dal punto di vista dei processi di produzione ed industrializzazione; in particolare, ho studiato e messo a punto componenti in materiale innovativo per veicoli leggeri (auto, scooter, bus, pannellature tir), come scocche per scooter elettrici. Per Archè Pannelli, ho sviluppato una tecnologia di ricopertura  a film per "exteriors&amp;interiors" auto, alternativo alla verniciatura, che diminuisce i tempi di consegna dei componenti e permette le consegne secondo "Just In Time", con il massimo della flessibilità di customizzazione.  
Per circa 5 anni, ho lavorato come Project Manager in campo "automotive" per una multinazionale (Tecnos, parte di Cannon Group, Milano), affrontando con qualsiasi reparto aziendale l'analisi e la corretta comprensione delle specifiche del cliente. Sono stata quindi chiamata a far parte del team di assistenza post-vendita, per due anni, dove ho organizzato la messa in servizio delle attrezzature, le fermate di emergenza e di potenziamento. Quindi, ho lavorato come tecnologo di produzione applicando i principi "lean production" per circa 3 anni presso due società del Gruppo Cannon, Micromec  (Samarate Va) e Bono Netro (BI).
Ho lavorato come Quality manager prima ai trattamenti superficilai massivi, per assicurare la conformità alla certificazione ISO EN 9001, quindi per preparare i processi speciali alle nuove certificazioni, per i clienti Automotive, e Aerospaziale e Difesa (ISO-TS 16949, EN 9100, Nadcap). Ho lavorato come coordinatore di quattro persone alle misure non distruttive e controlli di durezza post trattamento, e sono stata responsabile dei certificati dei componenti trattati per il settore Aerospaziale.
</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7</vt:i4>
      </vt:variant>
      <vt:variant>
        <vt:lpstr>Intervalli denominati</vt:lpstr>
      </vt:variant>
      <vt:variant>
        <vt:i4>252</vt:i4>
      </vt:variant>
    </vt:vector>
  </HeadingPairs>
  <TitlesOfParts>
    <vt:vector size="259" baseType="lpstr">
      <vt:lpstr>ANAGRAFICA</vt:lpstr>
      <vt:lpstr>A. CURSUS STUDIORUM</vt:lpstr>
      <vt:lpstr>B. ESP. PROFESSIONALI</vt:lpstr>
      <vt:lpstr>C. ESP. VALUTAZIONE</vt:lpstr>
      <vt:lpstr>MOTIVAZIONI</vt:lpstr>
      <vt:lpstr>ELENCHI</vt:lpstr>
      <vt:lpstr>DATI</vt:lpstr>
      <vt:lpstr>ELENCHI!_Toc413678669</vt:lpstr>
      <vt:lpstr>ELENCHI!_Toc413678670</vt:lpstr>
      <vt:lpstr>ELENCHI!_Toc413678671</vt:lpstr>
      <vt:lpstr>ads1_motivazioni_cs</vt:lpstr>
      <vt:lpstr>ads1_motivazioni_ep</vt:lpstr>
      <vt:lpstr>ads1_principale</vt:lpstr>
      <vt:lpstr>ads1_secondaria</vt:lpstr>
      <vt:lpstr>ads1_terziaria</vt:lpstr>
      <vt:lpstr>ads2_motivazioni_cs</vt:lpstr>
      <vt:lpstr>ads2_motivazioni_ep</vt:lpstr>
      <vt:lpstr>ads2_principale</vt:lpstr>
      <vt:lpstr>ads2_secondaria</vt:lpstr>
      <vt:lpstr>ads2_terziaria</vt:lpstr>
      <vt:lpstr>AEROSPAZIO</vt:lpstr>
      <vt:lpstr>AGROALIMENTARE</vt:lpstr>
      <vt:lpstr>'A. CURSUS STUDIORUM'!Area_stampa</vt:lpstr>
      <vt:lpstr>ANAGRAFICA!Area_stampa</vt:lpstr>
      <vt:lpstr>'B. ESP. PROFESSIONALI'!Area_stampa</vt:lpstr>
      <vt:lpstr>'C. ESP. VALUTAZIONE'!Area_stampa</vt:lpstr>
      <vt:lpstr>MOTIVAZIONI!Area_stampa</vt:lpstr>
      <vt:lpstr>aree_specializzazione</vt:lpstr>
      <vt:lpstr>bando1_ambito</vt:lpstr>
      <vt:lpstr>bando1_anno</vt:lpstr>
      <vt:lpstr>bando1_descr</vt:lpstr>
      <vt:lpstr>bando1_ente</vt:lpstr>
      <vt:lpstr>bando1_inv_medio</vt:lpstr>
      <vt:lpstr>bando1_misura</vt:lpstr>
      <vt:lpstr>bando1_proj_val</vt:lpstr>
      <vt:lpstr>bando1_tema</vt:lpstr>
      <vt:lpstr>bando2_ambito</vt:lpstr>
      <vt:lpstr>bando2_anno</vt:lpstr>
      <vt:lpstr>bando2_descr</vt:lpstr>
      <vt:lpstr>bando2_ente</vt:lpstr>
      <vt:lpstr>bando2_inv_medio</vt:lpstr>
      <vt:lpstr>bando2_misura</vt:lpstr>
      <vt:lpstr>bando2_proj_val</vt:lpstr>
      <vt:lpstr>bando2_tema</vt:lpstr>
      <vt:lpstr>bando3_ambito</vt:lpstr>
      <vt:lpstr>bando3_anno</vt:lpstr>
      <vt:lpstr>bando3_descr</vt:lpstr>
      <vt:lpstr>bando3_ente</vt:lpstr>
      <vt:lpstr>bando3_inv_medio</vt:lpstr>
      <vt:lpstr>bando3_misura</vt:lpstr>
      <vt:lpstr>bando3_proj_val</vt:lpstr>
      <vt:lpstr>bando3_tema</vt:lpstr>
      <vt:lpstr>bgt_proj</vt:lpstr>
      <vt:lpstr>candidatura</vt:lpstr>
      <vt:lpstr>cap_domicilio</vt:lpstr>
      <vt:lpstr>cap_residenza</vt:lpstr>
      <vt:lpstr>cellulare</vt:lpstr>
      <vt:lpstr>codice_fiscale</vt:lpstr>
      <vt:lpstr>cognome</vt:lpstr>
      <vt:lpstr>COMPETITIVITÀ_IMPRESE</vt:lpstr>
      <vt:lpstr>comune_domicilio</vt:lpstr>
      <vt:lpstr>comune_nascita</vt:lpstr>
      <vt:lpstr>comune_residenza</vt:lpstr>
      <vt:lpstr>data_nascita</vt:lpstr>
      <vt:lpstr>dot_anno</vt:lpstr>
      <vt:lpstr>dot_presso</vt:lpstr>
      <vt:lpstr>dot_tema</vt:lpstr>
      <vt:lpstr>dot_titolo</vt:lpstr>
      <vt:lpstr>dot_voto</vt:lpstr>
      <vt:lpstr>ECOINDUSTRIA</vt:lpstr>
      <vt:lpstr>elenco_ambito</vt:lpstr>
      <vt:lpstr>elenco_ambito_attivita</vt:lpstr>
      <vt:lpstr>elenco_dim_tipo</vt:lpstr>
      <vt:lpstr>elenco_laurea</vt:lpstr>
      <vt:lpstr>elenco_lingue</vt:lpstr>
      <vt:lpstr>elenco_proj</vt:lpstr>
      <vt:lpstr>elenco_pubblic</vt:lpstr>
      <vt:lpstr>elenco_riferimento</vt:lpstr>
      <vt:lpstr>elenco_sesso</vt:lpstr>
      <vt:lpstr>elenco_tematica</vt:lpstr>
      <vt:lpstr>email</vt:lpstr>
      <vt:lpstr>ep1_ambito</vt:lpstr>
      <vt:lpstr>ep1_attivita</vt:lpstr>
      <vt:lpstr>ep1_comune</vt:lpstr>
      <vt:lpstr>ep1_denominazione</vt:lpstr>
      <vt:lpstr>ep1_dimensione</vt:lpstr>
      <vt:lpstr>ep1_fine</vt:lpstr>
      <vt:lpstr>ep1_inizio</vt:lpstr>
      <vt:lpstr>ep1_provincia</vt:lpstr>
      <vt:lpstr>ep1_resp</vt:lpstr>
      <vt:lpstr>ep1_rife</vt:lpstr>
      <vt:lpstr>ep1_settore</vt:lpstr>
      <vt:lpstr>ep10_ambito</vt:lpstr>
      <vt:lpstr>ep10_attivita</vt:lpstr>
      <vt:lpstr>ep10_comune</vt:lpstr>
      <vt:lpstr>ep10_denominazione</vt:lpstr>
      <vt:lpstr>ep10_dimensione</vt:lpstr>
      <vt:lpstr>ep10_fine</vt:lpstr>
      <vt:lpstr>ep10_inizio</vt:lpstr>
      <vt:lpstr>ep10_provincia</vt:lpstr>
      <vt:lpstr>ep10_resp</vt:lpstr>
      <vt:lpstr>ep10_rife</vt:lpstr>
      <vt:lpstr>ep10_settore</vt:lpstr>
      <vt:lpstr>ep2_ambito</vt:lpstr>
      <vt:lpstr>ep2_attivita</vt:lpstr>
      <vt:lpstr>ep2_comune</vt:lpstr>
      <vt:lpstr>ep2_denominazione</vt:lpstr>
      <vt:lpstr>ep2_dimensione</vt:lpstr>
      <vt:lpstr>ep2_fine</vt:lpstr>
      <vt:lpstr>ep2_inizio</vt:lpstr>
      <vt:lpstr>ep2_provincia</vt:lpstr>
      <vt:lpstr>ep2_resp</vt:lpstr>
      <vt:lpstr>ep2_rife</vt:lpstr>
      <vt:lpstr>ep2_settore</vt:lpstr>
      <vt:lpstr>ep3_ambito</vt:lpstr>
      <vt:lpstr>ep3_attivita</vt:lpstr>
      <vt:lpstr>ep3_comune</vt:lpstr>
      <vt:lpstr>ep3_denominazione</vt:lpstr>
      <vt:lpstr>ep3_dimensione</vt:lpstr>
      <vt:lpstr>ep3_fine</vt:lpstr>
      <vt:lpstr>ep3_inizio</vt:lpstr>
      <vt:lpstr>ep3_provincia</vt:lpstr>
      <vt:lpstr>ep3_resp</vt:lpstr>
      <vt:lpstr>ep3_rife</vt:lpstr>
      <vt:lpstr>ep3_settore</vt:lpstr>
      <vt:lpstr>ep4_ambito</vt:lpstr>
      <vt:lpstr>ep4_attivita</vt:lpstr>
      <vt:lpstr>ep4_comune</vt:lpstr>
      <vt:lpstr>ep4_denominazione</vt:lpstr>
      <vt:lpstr>ep4_dimensione</vt:lpstr>
      <vt:lpstr>ep4_fine</vt:lpstr>
      <vt:lpstr>ep4_inizio</vt:lpstr>
      <vt:lpstr>ep4_provincia</vt:lpstr>
      <vt:lpstr>ep4_resp</vt:lpstr>
      <vt:lpstr>ep4_rife</vt:lpstr>
      <vt:lpstr>ep4_settore</vt:lpstr>
      <vt:lpstr>ep5_ambito</vt:lpstr>
      <vt:lpstr>ep5_attivita</vt:lpstr>
      <vt:lpstr>ep5_comune</vt:lpstr>
      <vt:lpstr>ep5_denominazione</vt:lpstr>
      <vt:lpstr>ep5_dimensione</vt:lpstr>
      <vt:lpstr>ep5_fine</vt:lpstr>
      <vt:lpstr>ep5_inizio</vt:lpstr>
      <vt:lpstr>ep5_provincia</vt:lpstr>
      <vt:lpstr>ep5_resp</vt:lpstr>
      <vt:lpstr>ep5_rife</vt:lpstr>
      <vt:lpstr>ep5_settore</vt:lpstr>
      <vt:lpstr>ep6_ambito</vt:lpstr>
      <vt:lpstr>ep6_attivita</vt:lpstr>
      <vt:lpstr>ep6_comune</vt:lpstr>
      <vt:lpstr>ep6_denominazione</vt:lpstr>
      <vt:lpstr>ep6_dimensione</vt:lpstr>
      <vt:lpstr>ep6_fine</vt:lpstr>
      <vt:lpstr>ep6_inizio</vt:lpstr>
      <vt:lpstr>ep6_provincia</vt:lpstr>
      <vt:lpstr>ep6_resp</vt:lpstr>
      <vt:lpstr>ep6_rife</vt:lpstr>
      <vt:lpstr>ep6_settore</vt:lpstr>
      <vt:lpstr>ep7_ambito</vt:lpstr>
      <vt:lpstr>ep7_attivita</vt:lpstr>
      <vt:lpstr>ep7_comune</vt:lpstr>
      <vt:lpstr>ep7_denominazione</vt:lpstr>
      <vt:lpstr>ep7_dimensione</vt:lpstr>
      <vt:lpstr>ep7_fine</vt:lpstr>
      <vt:lpstr>ep7_inizio</vt:lpstr>
      <vt:lpstr>ep7_provincia</vt:lpstr>
      <vt:lpstr>ep7_resp</vt:lpstr>
      <vt:lpstr>ep7_rife</vt:lpstr>
      <vt:lpstr>ep7_settore</vt:lpstr>
      <vt:lpstr>ep8_ambito</vt:lpstr>
      <vt:lpstr>ep8_attivita</vt:lpstr>
      <vt:lpstr>ep8_comune</vt:lpstr>
      <vt:lpstr>ep8_denominazione</vt:lpstr>
      <vt:lpstr>ep8_dimensione</vt:lpstr>
      <vt:lpstr>ep8_fine</vt:lpstr>
      <vt:lpstr>ep8_inizio</vt:lpstr>
      <vt:lpstr>ep8_provincia</vt:lpstr>
      <vt:lpstr>ep8_resp</vt:lpstr>
      <vt:lpstr>ep8_rife</vt:lpstr>
      <vt:lpstr>ep8_settore</vt:lpstr>
      <vt:lpstr>ep9_ambito</vt:lpstr>
      <vt:lpstr>ep9_attivita</vt:lpstr>
      <vt:lpstr>ep9_comune</vt:lpstr>
      <vt:lpstr>ep9_denominazione</vt:lpstr>
      <vt:lpstr>ep9_dimensione</vt:lpstr>
      <vt:lpstr>ep9_fine</vt:lpstr>
      <vt:lpstr>ep9_inizio</vt:lpstr>
      <vt:lpstr>ep9_provincia</vt:lpstr>
      <vt:lpstr>ep9_resp</vt:lpstr>
      <vt:lpstr>ep9_rife</vt:lpstr>
      <vt:lpstr>ep9_settore</vt:lpstr>
      <vt:lpstr>fax</vt:lpstr>
      <vt:lpstr>GESTIONE_AZIENDALE</vt:lpstr>
      <vt:lpstr>indirizzo_domicilio</vt:lpstr>
      <vt:lpstr>indirizzo_residenza</vt:lpstr>
      <vt:lpstr>INDUSTRIA_DELLA_SALUTE</vt:lpstr>
      <vt:lpstr>INDUSTRIE_CREATIVE_E_CULTURALI</vt:lpstr>
      <vt:lpstr>intestatario_partita_iva</vt:lpstr>
      <vt:lpstr>istruzioni_bianco</vt:lpstr>
      <vt:lpstr>istruzioni_giallo</vt:lpstr>
      <vt:lpstr>istruzioni_rosso</vt:lpstr>
      <vt:lpstr>istruzioni_verde</vt:lpstr>
      <vt:lpstr>l1_anno</vt:lpstr>
      <vt:lpstr>l1_presso</vt:lpstr>
      <vt:lpstr>l1_tema</vt:lpstr>
      <vt:lpstr>l1_tipo</vt:lpstr>
      <vt:lpstr>l1_titolo</vt:lpstr>
      <vt:lpstr>l1_voto</vt:lpstr>
      <vt:lpstr>l11_anno</vt:lpstr>
      <vt:lpstr>l11_presso</vt:lpstr>
      <vt:lpstr>l11_tema</vt:lpstr>
      <vt:lpstr>l11_titolo</vt:lpstr>
      <vt:lpstr>l2_anno</vt:lpstr>
      <vt:lpstr>l2_presso</vt:lpstr>
      <vt:lpstr>l2_tema</vt:lpstr>
      <vt:lpstr>l2_tipo</vt:lpstr>
      <vt:lpstr>l2_titolo</vt:lpstr>
      <vt:lpstr>l2_voto</vt:lpstr>
      <vt:lpstr>l21_anno</vt:lpstr>
      <vt:lpstr>l21_presso</vt:lpstr>
      <vt:lpstr>l21_tema</vt:lpstr>
      <vt:lpstr>l21_titolo</vt:lpstr>
      <vt:lpstr>lingua_madre</vt:lpstr>
      <vt:lpstr>lingua1</vt:lpstr>
      <vt:lpstr>lingua1_livello</vt:lpstr>
      <vt:lpstr>lingua2</vt:lpstr>
      <vt:lpstr>lingua2_livello</vt:lpstr>
      <vt:lpstr>lingua3</vt:lpstr>
      <vt:lpstr>lingua3_livello</vt:lpstr>
      <vt:lpstr>livello_proj</vt:lpstr>
      <vt:lpstr>m2l_anno</vt:lpstr>
      <vt:lpstr>m2l_presso</vt:lpstr>
      <vt:lpstr>m2l_tema</vt:lpstr>
      <vt:lpstr>m2l_titolo</vt:lpstr>
      <vt:lpstr>m2l_voto</vt:lpstr>
      <vt:lpstr>Macroaree</vt:lpstr>
      <vt:lpstr>MANIFATTURIERO_AVANZATO</vt:lpstr>
      <vt:lpstr>MOBILITÀ_SOSTENIBILE</vt:lpstr>
      <vt:lpstr>nome</vt:lpstr>
      <vt:lpstr>partita_iva</vt:lpstr>
      <vt:lpstr>partner_proj</vt:lpstr>
      <vt:lpstr>pec</vt:lpstr>
      <vt:lpstr>provincia_domicilio</vt:lpstr>
      <vt:lpstr>provincia_nascita</vt:lpstr>
      <vt:lpstr>provincia_residenza</vt:lpstr>
      <vt:lpstr>ruolo_proj</vt:lpstr>
      <vt:lpstr>sesso</vt:lpstr>
      <vt:lpstr>SMART_CITIES_AND_COMMUNITIES</vt:lpstr>
      <vt:lpstr>spec_principale</vt:lpstr>
      <vt:lpstr>spec_secondaria</vt:lpstr>
      <vt:lpstr>stato_nascita</vt:lpstr>
      <vt:lpstr>TECNOLOGIE_DIGITALI_E_CIBERNETICHE</vt:lpstr>
      <vt:lpstr>TECNOLOGIE_INDUSTRIALI_ABILITANTI</vt:lpstr>
      <vt:lpstr>telefono</vt:lpstr>
      <vt:lpstr>tempo_proj</vt:lpstr>
      <vt:lpstr>'A. CURSUS STUDIORUM'!Titoli_stampa</vt:lpstr>
      <vt:lpstr>'B. ESP. PROFESSIONALI'!Titoli_stampa</vt:lpstr>
      <vt:lpstr>'C. ESP. VALUTAZIONE'!Titoli_stampa</vt:lpstr>
      <vt:lpstr>MOTIVAZIONI!Titoli_stampa</vt:lpstr>
    </vt:vector>
  </TitlesOfParts>
  <Company>Cestec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A4. CV standardizzato</dc:title>
  <dc:subject>Avviso esperti VT</dc:subject>
  <dc:creator>Finlombarda S.p.A.</dc:creator>
  <cp:lastModifiedBy>Angela Punzi Regina</cp:lastModifiedBy>
  <cp:lastPrinted>2019-02-27T18:55:17Z</cp:lastPrinted>
  <dcterms:created xsi:type="dcterms:W3CDTF">2015-03-10T11:30:22Z</dcterms:created>
  <dcterms:modified xsi:type="dcterms:W3CDTF">2020-04-29T16:03:04Z</dcterms:modified>
  <cp:contentStatus>Finale</cp:contentStatus>
</cp:coreProperties>
</file>